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陈宁的电脑\Desktop\"/>
    </mc:Choice>
  </mc:AlternateContent>
  <xr:revisionPtr revIDLastSave="0" documentId="13_ncr:1_{2780FD59-51CD-410D-A5F6-26D696781F73}" xr6:coauthVersionLast="47" xr6:coauthVersionMax="47" xr10:uidLastSave="{00000000-0000-0000-0000-000000000000}"/>
  <workbookProtection workbookAlgorithmName="SHA-512" workbookHashValue="vShir80gXw8xhbuMswtI4pUQNzFo99MzI8Eqi9SXUZL5KK0NNqbo2HALvJZc+9IHJBrCLP2tSf4VRZF5aoMVcQ==" workbookSaltValue="TnSZjLO38x5hRNxvk/DoXA==" workbookSpinCount="100000" lockStructure="1"/>
  <bookViews>
    <workbookView xWindow="-98" yWindow="-98" windowWidth="20715" windowHeight="13276" activeTab="3" xr2:uid="{00000000-000D-0000-FFFF-FFFF00000000}"/>
  </bookViews>
  <sheets>
    <sheet name="输入1-风险测评表" sheetId="1" r:id="rId1"/>
    <sheet name="输入2-家庭资产负债表" sheetId="2" r:id="rId2"/>
    <sheet name="输入3-年度收支结余表" sheetId="3" r:id="rId3"/>
    <sheet name="输入4-福利与保障" sheetId="4" r:id="rId4"/>
    <sheet name="IFA市场配置及表现" sheetId="22" state="hidden" r:id="rId5"/>
    <sheet name="输出1-比率分析" sheetId="5" state="hidden" r:id="rId6"/>
    <sheet name="输出2.1-资产配置说明" sheetId="7" state="hidden" r:id="rId7"/>
    <sheet name="IFA本月市场配置" sheetId="10" state="hidden" r:id="rId8"/>
    <sheet name="输出2.2-资产配置建议书" sheetId="6" state="hidden" r:id="rId9"/>
    <sheet name="组合收益率" sheetId="9" state="hidden" r:id="rId10"/>
    <sheet name="公募基金配置结果试算表" sheetId="12" state="hidden" r:id="rId11"/>
    <sheet name="公募基金组合投资建议方案" sheetId="13" state="hidden" r:id="rId12"/>
    <sheet name="保险资产配置" sheetId="11" state="hidden" r:id="rId13"/>
    <sheet name="比率判断表" sheetId="8" state="hidden" r:id="rId14"/>
    <sheet name="资产配置建议" sheetId="14" state="hidden" r:id="rId15"/>
    <sheet name="推荐组合方案历史业绩表现" sheetId="17" state="hidden" r:id="rId16"/>
    <sheet name="资产配置各类资产占比" sheetId="15" state="hidden" r:id="rId17"/>
    <sheet name="金融资产配置改善情况" sheetId="16" state="hidden" r:id="rId18"/>
    <sheet name="家庭财务指标分析" sheetId="18" state="hidden" r:id="rId19"/>
    <sheet name="家庭财务指标分析描述" sheetId="19" state="hidden" r:id="rId20"/>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 i="17" l="1"/>
  <c r="D13" i="17"/>
  <c r="C14" i="17"/>
  <c r="C13" i="17"/>
  <c r="C49" i="6"/>
  <c r="S24" i="6"/>
  <c r="D49" i="6" s="1"/>
  <c r="R24" i="6"/>
  <c r="C12" i="17"/>
  <c r="Q24" i="6"/>
  <c r="P24" i="6"/>
  <c r="D11" i="17" s="1"/>
  <c r="O24" i="6"/>
  <c r="D10" i="17" s="1"/>
  <c r="N24" i="6"/>
  <c r="D9" i="17" s="1"/>
  <c r="M24" i="6"/>
  <c r="L24" i="6"/>
  <c r="D7" i="17" s="1"/>
  <c r="K24" i="6"/>
  <c r="D6" i="17" s="1"/>
  <c r="J24" i="6"/>
  <c r="D5" i="17" s="1"/>
  <c r="C11" i="17"/>
  <c r="C10" i="17"/>
  <c r="C9" i="17"/>
  <c r="D8" i="17"/>
  <c r="C8" i="17"/>
  <c r="C7" i="17"/>
  <c r="C6" i="17"/>
  <c r="C5" i="17"/>
  <c r="D4" i="17"/>
  <c r="C4" i="17"/>
  <c r="D3" i="17"/>
  <c r="C3" i="17"/>
  <c r="D2" i="17"/>
  <c r="C2" i="17"/>
  <c r="D2" i="14"/>
  <c r="C2" i="14"/>
  <c r="B2" i="14"/>
  <c r="A2" i="14"/>
  <c r="B6" i="13"/>
  <c r="B5" i="13"/>
  <c r="B4" i="13"/>
  <c r="B3" i="13"/>
  <c r="B2" i="13"/>
  <c r="F60" i="12"/>
  <c r="F59" i="12"/>
  <c r="H56" i="12"/>
  <c r="F56" i="12"/>
  <c r="H55" i="12"/>
  <c r="H59" i="12" s="1"/>
  <c r="F55" i="12"/>
  <c r="E43" i="12"/>
  <c r="C43" i="12"/>
  <c r="E42" i="12"/>
  <c r="C42" i="12"/>
  <c r="E41" i="12"/>
  <c r="C41" i="12"/>
  <c r="E39" i="12"/>
  <c r="C39" i="12"/>
  <c r="E38" i="12"/>
  <c r="C38" i="12"/>
  <c r="E37" i="12"/>
  <c r="C37" i="12"/>
  <c r="H36" i="12"/>
  <c r="H35" i="12" s="1"/>
  <c r="J35" i="12"/>
  <c r="J34" i="12"/>
  <c r="C34" i="12"/>
  <c r="J33" i="12"/>
  <c r="J32" i="12"/>
  <c r="J30" i="12" s="1"/>
  <c r="H32" i="12"/>
  <c r="J31" i="12"/>
  <c r="J29" i="12"/>
  <c r="H29" i="12"/>
  <c r="J28" i="12"/>
  <c r="H28" i="12"/>
  <c r="E28" i="12"/>
  <c r="J27" i="12"/>
  <c r="H27" i="12"/>
  <c r="E27" i="12"/>
  <c r="J26" i="12"/>
  <c r="H26" i="12"/>
  <c r="E26" i="12"/>
  <c r="J25" i="12"/>
  <c r="E25" i="12"/>
  <c r="E24" i="12" s="1"/>
  <c r="J24" i="12"/>
  <c r="H24" i="12"/>
  <c r="J23" i="12"/>
  <c r="H23" i="12"/>
  <c r="J22" i="12"/>
  <c r="H22" i="12"/>
  <c r="J21" i="12"/>
  <c r="H21" i="12"/>
  <c r="E21" i="12"/>
  <c r="J20" i="12"/>
  <c r="E20" i="12"/>
  <c r="E19" i="12"/>
  <c r="H4" i="11"/>
  <c r="G4" i="11"/>
  <c r="F4" i="11"/>
  <c r="E4" i="11"/>
  <c r="B3" i="11"/>
  <c r="B2" i="11"/>
  <c r="Z20" i="10"/>
  <c r="Y20" i="10"/>
  <c r="Q20" i="10"/>
  <c r="Z19" i="10"/>
  <c r="Y19" i="10"/>
  <c r="Q19" i="10"/>
  <c r="Z18" i="10"/>
  <c r="Y18" i="10"/>
  <c r="Q18" i="10"/>
  <c r="Z17" i="10"/>
  <c r="Y17" i="10"/>
  <c r="Q17" i="10"/>
  <c r="Z16" i="10"/>
  <c r="Y16" i="10"/>
  <c r="Q16" i="10"/>
  <c r="AC16" i="10" s="1"/>
  <c r="Z15" i="10"/>
  <c r="Y15" i="10"/>
  <c r="Q15" i="10"/>
  <c r="AC15" i="10" s="1"/>
  <c r="Z14" i="10"/>
  <c r="Y14" i="10"/>
  <c r="Q14" i="10"/>
  <c r="Z13" i="10"/>
  <c r="Y13" i="10"/>
  <c r="Q13" i="10"/>
  <c r="Z12" i="10"/>
  <c r="Y12" i="10"/>
  <c r="Q12" i="10"/>
  <c r="K29" i="6"/>
  <c r="K28" i="6"/>
  <c r="D53" i="7" s="1"/>
  <c r="U18" i="6"/>
  <c r="G5" i="6"/>
  <c r="B5" i="6"/>
  <c r="G4" i="6"/>
  <c r="B4" i="6"/>
  <c r="F82" i="7"/>
  <c r="D54" i="7"/>
  <c r="I7" i="7"/>
  <c r="E105" i="5"/>
  <c r="E12" i="5"/>
  <c r="E11" i="5"/>
  <c r="E8" i="5"/>
  <c r="E7" i="5"/>
  <c r="AC20" i="22"/>
  <c r="AB20" i="22"/>
  <c r="T20" i="22"/>
  <c r="G20" i="22"/>
  <c r="F20" i="22"/>
  <c r="E20" i="22"/>
  <c r="AC19" i="22"/>
  <c r="AB19" i="22"/>
  <c r="T19" i="22"/>
  <c r="G19" i="22"/>
  <c r="F19" i="22"/>
  <c r="E19" i="22"/>
  <c r="AC18" i="22"/>
  <c r="AB18" i="22"/>
  <c r="T18" i="22"/>
  <c r="G18" i="22"/>
  <c r="F18" i="22"/>
  <c r="E18" i="22"/>
  <c r="AC17" i="22"/>
  <c r="AB17" i="22"/>
  <c r="T17" i="22"/>
  <c r="AF17" i="22" s="1"/>
  <c r="G17" i="22"/>
  <c r="F17" i="22"/>
  <c r="E17" i="22"/>
  <c r="AC16" i="22"/>
  <c r="AB16" i="22"/>
  <c r="T16" i="22"/>
  <c r="G16" i="22"/>
  <c r="F16" i="22"/>
  <c r="E16" i="22"/>
  <c r="AC15" i="22"/>
  <c r="AB15" i="22"/>
  <c r="T15" i="22"/>
  <c r="AF15" i="22" s="1"/>
  <c r="G15" i="22"/>
  <c r="F15" i="22"/>
  <c r="E15" i="22"/>
  <c r="AC14" i="22"/>
  <c r="AB14" i="22"/>
  <c r="T14" i="22"/>
  <c r="G14" i="22"/>
  <c r="F14" i="22"/>
  <c r="E14" i="22"/>
  <c r="AC13" i="22"/>
  <c r="AB13" i="22"/>
  <c r="T13" i="22"/>
  <c r="G13" i="22"/>
  <c r="F13" i="22"/>
  <c r="E13" i="22"/>
  <c r="AC12" i="22"/>
  <c r="AB12" i="22"/>
  <c r="T12" i="22"/>
  <c r="AF12" i="22" s="1"/>
  <c r="G12" i="22"/>
  <c r="F12" i="22"/>
  <c r="E12" i="22"/>
  <c r="E20" i="3"/>
  <c r="G15" i="3"/>
  <c r="E15" i="3"/>
  <c r="E28" i="5" s="1"/>
  <c r="E10" i="3"/>
  <c r="G12" i="5" s="1"/>
  <c r="E5" i="3"/>
  <c r="G28" i="6" s="1"/>
  <c r="G4" i="3"/>
  <c r="D26" i="2"/>
  <c r="B26" i="2"/>
  <c r="D22" i="2"/>
  <c r="B22" i="2"/>
  <c r="D10" i="2"/>
  <c r="B10" i="2"/>
  <c r="D4" i="2"/>
  <c r="G18" i="5" s="1"/>
  <c r="B4" i="2"/>
  <c r="E20" i="5" s="1"/>
  <c r="B85" i="1"/>
  <c r="H90" i="1" s="1"/>
  <c r="J7" i="1"/>
  <c r="J5" i="6" s="1"/>
  <c r="J6" i="1"/>
  <c r="J4" i="6" s="1"/>
  <c r="E2" i="14" s="1"/>
  <c r="D12" i="17" l="1"/>
  <c r="B8" i="2"/>
  <c r="C12" i="5"/>
  <c r="D5" i="18" s="1"/>
  <c r="AF16" i="22"/>
  <c r="AF20" i="22"/>
  <c r="AC19" i="10"/>
  <c r="AC17" i="10"/>
  <c r="AC20" i="10"/>
  <c r="AF18" i="22"/>
  <c r="AC18" i="10"/>
  <c r="C36" i="12"/>
  <c r="D59" i="12"/>
  <c r="AC13" i="10"/>
  <c r="D22" i="6" s="1"/>
  <c r="E36" i="12"/>
  <c r="E22" i="12" s="1"/>
  <c r="D56" i="12"/>
  <c r="J19" i="12"/>
  <c r="J36" i="12" s="1"/>
  <c r="H79" i="12" s="1"/>
  <c r="C29" i="6"/>
  <c r="D2" i="11" s="1"/>
  <c r="G8" i="5"/>
  <c r="C8" i="5" s="1"/>
  <c r="H20" i="12"/>
  <c r="E4" i="3"/>
  <c r="E22" i="3" s="1"/>
  <c r="D55" i="12"/>
  <c r="D8" i="2"/>
  <c r="B30" i="2"/>
  <c r="G28" i="5" s="1"/>
  <c r="C28" i="5" s="1"/>
  <c r="E18" i="5"/>
  <c r="C18" i="5" s="1"/>
  <c r="I16" i="7"/>
  <c r="AF13" i="22"/>
  <c r="H60" i="12"/>
  <c r="G11" i="5"/>
  <c r="C11" i="5" s="1"/>
  <c r="D44" i="5" s="1"/>
  <c r="C4" i="19" s="1"/>
  <c r="G29" i="6"/>
  <c r="D3" i="11" s="1"/>
  <c r="H25" i="12"/>
  <c r="H93" i="1"/>
  <c r="AC14" i="10"/>
  <c r="E18" i="12"/>
  <c r="H66" i="12" s="1"/>
  <c r="AF14" i="22"/>
  <c r="D60" i="12"/>
  <c r="C40" i="12"/>
  <c r="H91" i="1"/>
  <c r="B100" i="1" s="1"/>
  <c r="H92" i="1"/>
  <c r="H94" i="1"/>
  <c r="G21" i="3"/>
  <c r="G20" i="5" s="1"/>
  <c r="C20" i="5" s="1"/>
  <c r="AF19" i="22"/>
  <c r="AC12" i="10"/>
  <c r="E31" i="5"/>
  <c r="E40" i="12"/>
  <c r="D30" i="2"/>
  <c r="E15" i="5" s="1"/>
  <c r="D50" i="7"/>
  <c r="C3" i="11"/>
  <c r="C4" i="11"/>
  <c r="H19" i="12"/>
  <c r="E23" i="5"/>
  <c r="E26" i="5"/>
  <c r="D13" i="12"/>
  <c r="G7" i="5"/>
  <c r="C7" i="5" s="1"/>
  <c r="G26" i="5"/>
  <c r="C28" i="6"/>
  <c r="D46" i="5" l="1"/>
  <c r="C5" i="19" s="1"/>
  <c r="D40" i="5"/>
  <c r="C3" i="19" s="1"/>
  <c r="D3" i="18"/>
  <c r="D48" i="7"/>
  <c r="G23" i="3"/>
  <c r="D4" i="18"/>
  <c r="E44" i="12"/>
  <c r="F63" i="12" s="1"/>
  <c r="C26" i="5"/>
  <c r="E32" i="7" s="1"/>
  <c r="B5" i="16" s="1"/>
  <c r="D7" i="18"/>
  <c r="E29" i="7"/>
  <c r="B2" i="16" s="1"/>
  <c r="D55" i="5"/>
  <c r="C7" i="19" s="1"/>
  <c r="G15" i="5"/>
  <c r="C15" i="5" s="1"/>
  <c r="G23" i="5"/>
  <c r="C23" i="5" s="1"/>
  <c r="H68" i="12"/>
  <c r="B99" i="1"/>
  <c r="A8" i="6" s="1"/>
  <c r="G31" i="5"/>
  <c r="C31" i="5" s="1"/>
  <c r="D33" i="5" s="1"/>
  <c r="D14" i="12" s="1"/>
  <c r="C29" i="12" s="1"/>
  <c r="D4" i="11"/>
  <c r="D51" i="7"/>
  <c r="D32" i="2"/>
  <c r="E33" i="7"/>
  <c r="B6" i="16" s="1"/>
  <c r="D74" i="5"/>
  <c r="D11" i="18"/>
  <c r="I2" i="14"/>
  <c r="E8" i="6"/>
  <c r="E30" i="7"/>
  <c r="B3" i="16" s="1"/>
  <c r="D8" i="18"/>
  <c r="D59" i="5"/>
  <c r="C8" i="19" s="1"/>
  <c r="D38" i="5"/>
  <c r="C2" i="19" s="1"/>
  <c r="D2" i="18"/>
  <c r="C2" i="11"/>
  <c r="D47" i="7"/>
  <c r="F2" i="14" l="1"/>
  <c r="I12" i="7"/>
  <c r="D12" i="18"/>
  <c r="D79" i="5"/>
  <c r="C12" i="19" s="1"/>
  <c r="E34" i="7"/>
  <c r="B7" i="16" s="1"/>
  <c r="G2" i="14"/>
  <c r="D50" i="5"/>
  <c r="C6" i="19" s="1"/>
  <c r="D6" i="18"/>
  <c r="D69" i="5"/>
  <c r="C11" i="19" s="1"/>
  <c r="D10" i="18"/>
  <c r="I13" i="7"/>
  <c r="G8" i="6"/>
  <c r="C27" i="12"/>
  <c r="C30" i="12"/>
  <c r="C33" i="12"/>
  <c r="I13" i="6"/>
  <c r="A35" i="6" s="1"/>
  <c r="A13" i="6"/>
  <c r="H13" i="6"/>
  <c r="H18" i="6" s="1"/>
  <c r="I25" i="7" s="1"/>
  <c r="D5" i="13" s="1"/>
  <c r="J13" i="6"/>
  <c r="J18" i="6" s="1"/>
  <c r="I26" i="7" s="1"/>
  <c r="D6" i="13" s="1"/>
  <c r="B13" i="6"/>
  <c r="G13" i="6"/>
  <c r="B22" i="6"/>
  <c r="C13" i="6"/>
  <c r="A22" i="6"/>
  <c r="F13" i="6"/>
  <c r="C22" i="6"/>
  <c r="D13" i="6"/>
  <c r="D15" i="12"/>
  <c r="E13" i="6"/>
  <c r="C20" i="12"/>
  <c r="C35" i="12"/>
  <c r="C25" i="12"/>
  <c r="C26" i="12"/>
  <c r="C32" i="12"/>
  <c r="C28" i="12"/>
  <c r="C19" i="12"/>
  <c r="C31" i="12"/>
  <c r="D64" i="5"/>
  <c r="C9" i="19" s="1"/>
  <c r="D9" i="18"/>
  <c r="E31" i="7"/>
  <c r="B4" i="16" s="1"/>
  <c r="C21" i="12"/>
  <c r="A33" i="6" l="1"/>
  <c r="E18" i="6"/>
  <c r="A34" i="6"/>
  <c r="G18" i="6"/>
  <c r="A31" i="6"/>
  <c r="A18" i="6"/>
  <c r="B18" i="6"/>
  <c r="I22" i="7" s="1"/>
  <c r="D2" i="13" s="1"/>
  <c r="S22" i="6"/>
  <c r="R22" i="6"/>
  <c r="B13" i="17" s="1"/>
  <c r="Q22" i="6"/>
  <c r="B12" i="17" s="1"/>
  <c r="C10" i="19"/>
  <c r="H2" i="14"/>
  <c r="C8" i="6"/>
  <c r="I14" i="7" s="1"/>
  <c r="H31" i="12"/>
  <c r="H30" i="12" s="1"/>
  <c r="B32" i="6"/>
  <c r="G23" i="7"/>
  <c r="C3" i="13" s="1"/>
  <c r="J19" i="7"/>
  <c r="C4" i="15" s="1"/>
  <c r="B35" i="6"/>
  <c r="G26" i="7"/>
  <c r="C6" i="13" s="1"/>
  <c r="G25" i="7"/>
  <c r="C5" i="13" s="1"/>
  <c r="B34" i="6"/>
  <c r="J22" i="6"/>
  <c r="B5" i="17" s="1"/>
  <c r="I22" i="6"/>
  <c r="E19" i="7"/>
  <c r="C2" i="15" s="1"/>
  <c r="L22" i="6"/>
  <c r="B7" i="17" s="1"/>
  <c r="G22" i="7"/>
  <c r="C2" i="13" s="1"/>
  <c r="B31" i="6"/>
  <c r="P22" i="6"/>
  <c r="B11" i="17" s="1"/>
  <c r="H22" i="6"/>
  <c r="O22" i="6"/>
  <c r="B10" i="17" s="1"/>
  <c r="G22" i="6"/>
  <c r="N22" i="6"/>
  <c r="B9" i="17" s="1"/>
  <c r="M22" i="6"/>
  <c r="B8" i="17" s="1"/>
  <c r="K22" i="6"/>
  <c r="B6" i="17" s="1"/>
  <c r="H19" i="7"/>
  <c r="C3" i="15" s="1"/>
  <c r="G24" i="7"/>
  <c r="C4" i="13" s="1"/>
  <c r="B33" i="6"/>
  <c r="C24" i="12"/>
  <c r="C22" i="12" s="1"/>
  <c r="A32" i="6"/>
  <c r="C18" i="6"/>
  <c r="F18" i="6"/>
  <c r="I24" i="7" s="1"/>
  <c r="D4" i="13" s="1"/>
  <c r="D18" i="6"/>
  <c r="I23" i="7" s="1"/>
  <c r="D3" i="13" s="1"/>
  <c r="C18" i="12"/>
  <c r="B49" i="6" l="1"/>
  <c r="B14" i="17"/>
  <c r="F66" i="12"/>
  <c r="D66" i="12" s="1"/>
  <c r="G29" i="7" s="1"/>
  <c r="F68" i="12"/>
  <c r="D68" i="12" s="1"/>
  <c r="G30" i="7" s="1"/>
  <c r="C44" i="12"/>
  <c r="F74" i="12"/>
  <c r="F79" i="12"/>
  <c r="D79" i="12" s="1"/>
  <c r="F76" i="12"/>
  <c r="H37" i="12"/>
  <c r="J38" i="12" s="1"/>
  <c r="B47" i="6"/>
  <c r="B2" i="17"/>
  <c r="F71" i="12"/>
  <c r="H74" i="12"/>
  <c r="B3" i="17"/>
  <c r="B48" i="6"/>
  <c r="B4" i="17"/>
  <c r="D74" i="12" l="1"/>
  <c r="G32" i="7" s="1"/>
  <c r="I32" i="7" s="1"/>
  <c r="D5" i="16" s="1"/>
  <c r="H71" i="12"/>
  <c r="D71" i="12" s="1"/>
  <c r="G31" i="7" s="1"/>
  <c r="E46" i="12"/>
  <c r="H63" i="12"/>
  <c r="D63" i="12" s="1"/>
  <c r="H76" i="12"/>
  <c r="D76" i="12" s="1"/>
  <c r="G33" i="7" s="1"/>
  <c r="C3" i="16"/>
  <c r="I30" i="7"/>
  <c r="D3" i="16" s="1"/>
  <c r="I8" i="6"/>
  <c r="G34" i="7"/>
  <c r="I29" i="7"/>
  <c r="D2" i="16" s="1"/>
  <c r="C2" i="16"/>
  <c r="C5" i="16" l="1"/>
  <c r="C6" i="16"/>
  <c r="I33" i="7"/>
  <c r="D6" i="16" s="1"/>
  <c r="C4" i="16"/>
  <c r="I31" i="7"/>
  <c r="D4" i="16" s="1"/>
  <c r="I34" i="7"/>
  <c r="D7" i="16" s="1"/>
  <c r="C7" i="16"/>
</calcChain>
</file>

<file path=xl/sharedStrings.xml><?xml version="1.0" encoding="utf-8"?>
<sst xmlns="http://schemas.openxmlformats.org/spreadsheetml/2006/main" count="1297" uniqueCount="608">
  <si>
    <r>
      <rPr>
        <b/>
        <sz val="16"/>
        <color rgb="FFFAEADB"/>
        <rFont val="微软雅黑"/>
        <family val="2"/>
        <charset val="134"/>
      </rPr>
      <t>表一、个人投资者风险承受能力调查问卷（</t>
    </r>
    <r>
      <rPr>
        <b/>
        <sz val="11"/>
        <color theme="0"/>
        <rFont val="微软雅黑"/>
        <family val="2"/>
        <charset val="134"/>
      </rPr>
      <t>可填写部分表格为白色</t>
    </r>
    <r>
      <rPr>
        <b/>
        <sz val="16"/>
        <color rgb="FFFAEADB"/>
        <rFont val="微软雅黑"/>
        <family val="2"/>
        <charset val="134"/>
      </rPr>
      <t>）</t>
    </r>
  </si>
  <si>
    <t>本问卷旨在协助投资者评估和了解自身的风险承受能力与风险偏好，您可从中衡量自身的投资属性。</t>
  </si>
  <si>
    <t>市场有风险，您需谨慎独立作出投资决策注意核对您的风险承受能力是否与申请购买产品或服务的风险评级相匹配。</t>
  </si>
  <si>
    <t>请修改您的风险承受能力得分数字符合您的实际情况:</t>
  </si>
  <si>
    <t>客户：</t>
  </si>
  <si>
    <t>先生/女士</t>
  </si>
  <si>
    <t>理财师：</t>
  </si>
  <si>
    <t>建议书编制时间：</t>
  </si>
  <si>
    <t>手机号：</t>
  </si>
  <si>
    <t>建议书有效截至时间：</t>
  </si>
  <si>
    <t>得</t>
  </si>
  <si>
    <t>分</t>
  </si>
  <si>
    <t>1、</t>
  </si>
  <si>
    <t>您属于哪一个年龄范围？</t>
  </si>
  <si>
    <t>A、</t>
  </si>
  <si>
    <t>4分</t>
  </si>
  <si>
    <t>18-29 岁。</t>
  </si>
  <si>
    <t>B、</t>
  </si>
  <si>
    <t>3分</t>
  </si>
  <si>
    <t>30-45 岁。</t>
  </si>
  <si>
    <t>C、</t>
  </si>
  <si>
    <t>2分</t>
  </si>
  <si>
    <t>45-60 岁。</t>
  </si>
  <si>
    <t>D、</t>
  </si>
  <si>
    <t>1分</t>
  </si>
  <si>
    <t>60 岁以上。</t>
  </si>
  <si>
    <r>
      <rPr>
        <sz val="9"/>
        <color rgb="FF000000"/>
        <rFont val="Arial"/>
        <family val="2"/>
      </rPr>
      <t>得</t>
    </r>
  </si>
  <si>
    <t>2、</t>
  </si>
  <si>
    <t>以下哪项描述更接近您的资产状况？</t>
  </si>
  <si>
    <t>（注：当年收入与资产规模不在同一选项时，请优先选择符合年收入情况的选项。）</t>
  </si>
  <si>
    <t>年收入5 万元以下；或资产在50 万以下。</t>
  </si>
  <si>
    <t>年收入5 万元到15 万元；或资产在50 万到150 万。</t>
  </si>
  <si>
    <t>年收入15 万元到50 万元；或资产在150 万到500 万。</t>
  </si>
  <si>
    <t>年收入50 万元以上；或资产在500 万以上。</t>
  </si>
  <si>
    <t>3、</t>
  </si>
  <si>
    <t>您计划的投资期限有多长？</t>
  </si>
  <si>
    <t>短期，少于1 年。</t>
  </si>
  <si>
    <t>中期，1-3 年。</t>
  </si>
  <si>
    <t>中长期，3-5 年。</t>
  </si>
  <si>
    <t>长期，5 年以上。</t>
  </si>
  <si>
    <t>4、</t>
  </si>
  <si>
    <t>您的投资目标是？</t>
  </si>
  <si>
    <t>保证本金安全。</t>
  </si>
  <si>
    <t>实现资产增值。</t>
  </si>
  <si>
    <t>产生较多收益。</t>
  </si>
  <si>
    <t>资产大幅增长。</t>
  </si>
  <si>
    <t>5、</t>
  </si>
  <si>
    <t>一般而言，您在投资上可以接受哪种波动程度？</t>
  </si>
  <si>
    <t>-5%至+5%之间波动。</t>
  </si>
  <si>
    <t>-10%至+10%之间波动。</t>
  </si>
  <si>
    <t>-20%至+20%之间波动。</t>
  </si>
  <si>
    <t>-30%至+30%之间波动。</t>
  </si>
  <si>
    <t>6、</t>
  </si>
  <si>
    <t>您主要的收入来源是？</t>
  </si>
  <si>
    <t>我是自由人，无固定收入。</t>
  </si>
  <si>
    <t>我是上班族，工资收入、劳动报酬。</t>
  </si>
  <si>
    <t>我是企业主，生产经营所得。</t>
  </si>
  <si>
    <t>我是投资人，金融或房地产等投资性收入。</t>
  </si>
  <si>
    <t>7、</t>
  </si>
  <si>
    <t>您目前的债务状况属于下列哪个类别？</t>
  </si>
  <si>
    <t>没有债务。</t>
  </si>
  <si>
    <t>有中长期定额债务，如房贷、车贷等。</t>
  </si>
  <si>
    <t>除了房贷、车贷之外，还有较高利息的短期债务。</t>
  </si>
  <si>
    <t>目前被人民法院纳入失信被执行人名单，被采取限制消费措施。</t>
  </si>
  <si>
    <t>8、</t>
  </si>
  <si>
    <t>以下哪项描述最接近您的投资经验？</t>
  </si>
  <si>
    <t>有限：仅有银行活期账户和定期存款。</t>
  </si>
  <si>
    <t>一般：购买过银行理财产品等固定收益类产品。</t>
  </si>
  <si>
    <t>丰富：参与过股票、公募基金等投资类产品的交易。</t>
  </si>
  <si>
    <t>丰富：参与过外汇、期货、私募基金或金融衍生品等交易。</t>
  </si>
  <si>
    <t>9、</t>
  </si>
  <si>
    <t>以下哪项描述最符合您的投资态度？</t>
  </si>
  <si>
    <t>反对冒险，获得较低但稳定的回报。</t>
  </si>
  <si>
    <t>采取保守的投资策略，但不介意一定幅度的波动。</t>
  </si>
  <si>
    <t>取得稳健的投资收益，愿意接受一定的风险。</t>
  </si>
  <si>
    <t>赚取较高的投资收益，承担较高的风险与波动。</t>
  </si>
  <si>
    <t>10、</t>
  </si>
  <si>
    <t>若资本市场崩溃，并使您持有的资产价值大幅下挫，您会怎样？</t>
  </si>
  <si>
    <t>尽快清仓以减少损失。</t>
  </si>
  <si>
    <t>卖出一部分以减少损失。</t>
  </si>
  <si>
    <t>不会影响长期投资的策略。</t>
  </si>
  <si>
    <t>加大买入可以减少持仓成本。</t>
  </si>
  <si>
    <t>11、</t>
  </si>
  <si>
    <t>假设有以下两个投资组合，您会怎样投资？</t>
  </si>
  <si>
    <t>投资组合1：每年预期提供5%的收益，收益平稳。</t>
  </si>
  <si>
    <t>投资组合2：每年预期提供10%以上的收益，但在某一年内可能出现负收益。</t>
  </si>
  <si>
    <t>100％投资在组合1。</t>
  </si>
  <si>
    <t>75％投资在组合1，25％投资在组合2。</t>
  </si>
  <si>
    <t>50％投资在组合1，50％投资在组合2。</t>
  </si>
  <si>
    <t>25％投资在组合1，75％投资在组合2。</t>
  </si>
  <si>
    <t>12、</t>
  </si>
  <si>
    <t>您具备以下哪些与投资相关的学习、工作经历？</t>
  </si>
  <si>
    <t>持有金融类专业证书，或从事金融行业多年。</t>
  </si>
  <si>
    <t>金融相关的学历背景；或通过金融类从业资格考试。</t>
  </si>
  <si>
    <t>大学专科以上学历，并具备一定金融知识。</t>
  </si>
  <si>
    <t>不符合以上任何一项描述。</t>
  </si>
  <si>
    <t>问卷得分：</t>
  </si>
  <si>
    <t>评估得分及类型：</t>
  </si>
  <si>
    <t>选项得分越高，您的风险承受能力越高。总分值可对应下表得出投资者风险承受能力类型。</t>
  </si>
  <si>
    <t>类型编号</t>
  </si>
  <si>
    <t>投资者类型</t>
  </si>
  <si>
    <t>参考得分区间</t>
  </si>
  <si>
    <r>
      <rPr>
        <b/>
        <sz val="8"/>
        <color theme="0"/>
        <rFont val="Microsoft YaHei"/>
        <charset val="134"/>
      </rPr>
      <t>承受能力达标，1为达标，0为不达标</t>
    </r>
  </si>
  <si>
    <t>保守型</t>
  </si>
  <si>
    <t>12-18 分</t>
  </si>
  <si>
    <t>中度保守型</t>
  </si>
  <si>
    <t>19-26 分</t>
  </si>
  <si>
    <t>平衡型</t>
  </si>
  <si>
    <t>27-34 分</t>
  </si>
  <si>
    <t>中度进取型</t>
  </si>
  <si>
    <t>35-42 分</t>
  </si>
  <si>
    <t>进取型</t>
  </si>
  <si>
    <t>43-48 分</t>
  </si>
  <si>
    <t>评估结论：</t>
  </si>
  <si>
    <t>您属于:</t>
  </si>
  <si>
    <t>投资者。</t>
  </si>
  <si>
    <t>风险类型编号：</t>
  </si>
  <si>
    <t>表二、家庭资产负债表</t>
  </si>
  <si>
    <t>单位：元</t>
  </si>
  <si>
    <t>资产</t>
  </si>
  <si>
    <t>负债</t>
  </si>
  <si>
    <t>（1）短期资产</t>
  </si>
  <si>
    <t>（7）短期负债</t>
  </si>
  <si>
    <t>现金</t>
  </si>
  <si>
    <t>信用卡循环额度</t>
  </si>
  <si>
    <t>活期储蓄</t>
  </si>
  <si>
    <t>短期借款</t>
  </si>
  <si>
    <t>货币基金</t>
  </si>
  <si>
    <t>（2）投资性资产</t>
  </si>
  <si>
    <t>（8）投资性负债</t>
  </si>
  <si>
    <t>（2）=（3）+（4）</t>
  </si>
  <si>
    <t>（8）=（9）+（10）</t>
  </si>
  <si>
    <t>（3）金融投资资产</t>
  </si>
  <si>
    <t>（9）金融投资负债</t>
  </si>
  <si>
    <t>定期存款</t>
  </si>
  <si>
    <t>银行借款</t>
  </si>
  <si>
    <t>银行理财</t>
  </si>
  <si>
    <t>证券借款</t>
  </si>
  <si>
    <t>信托理财</t>
  </si>
  <si>
    <t>保险借款</t>
  </si>
  <si>
    <t>券商理财</t>
  </si>
  <si>
    <t>其他</t>
  </si>
  <si>
    <t>私募投资</t>
  </si>
  <si>
    <t>股票</t>
  </si>
  <si>
    <t>债券</t>
  </si>
  <si>
    <t>股票型基金</t>
  </si>
  <si>
    <t>债券型基金</t>
  </si>
  <si>
    <t>储蓄型保险（现价）</t>
  </si>
  <si>
    <t>混合型基金</t>
  </si>
  <si>
    <t>（4）非金融投资资产</t>
  </si>
  <si>
    <t>（10）非金融投资负债</t>
  </si>
  <si>
    <t>投资性房产</t>
  </si>
  <si>
    <t>房产投资借款</t>
  </si>
  <si>
    <t>实业投资</t>
  </si>
  <si>
    <t>实业投资借款</t>
  </si>
  <si>
    <t>（5）自用性资产</t>
  </si>
  <si>
    <t>（11）自用性负债</t>
  </si>
  <si>
    <t>自住房产</t>
  </si>
  <si>
    <t>住房按揭贷款</t>
  </si>
  <si>
    <t>自用汽车</t>
  </si>
  <si>
    <t>汽车贷款</t>
  </si>
  <si>
    <t>（6）资产合计</t>
  </si>
  <si>
    <t>（12）负债合计</t>
  </si>
  <si>
    <t>（6）=（1）+（2）+（5）</t>
  </si>
  <si>
    <t>（12）=（7）+（8）+（11）</t>
  </si>
  <si>
    <t>（13）净资产</t>
  </si>
  <si>
    <t>（13）=（6）-（12）</t>
  </si>
  <si>
    <t>表三、家庭年度收支结余表</t>
  </si>
  <si>
    <t>收入</t>
  </si>
  <si>
    <t>支出</t>
  </si>
  <si>
    <t>（1）劳动性收入（税后）</t>
  </si>
  <si>
    <t>（5）刚性支出</t>
  </si>
  <si>
    <t>衣食杂费</t>
  </si>
  <si>
    <t>工资</t>
  </si>
  <si>
    <t>交通</t>
  </si>
  <si>
    <t>奖金</t>
  </si>
  <si>
    <t>通讯</t>
  </si>
  <si>
    <t>津贴</t>
  </si>
  <si>
    <t>医疗</t>
  </si>
  <si>
    <t>劳务报酬</t>
  </si>
  <si>
    <t>养育子女</t>
  </si>
  <si>
    <t>孝敬父母</t>
  </si>
  <si>
    <t>自我提升</t>
  </si>
  <si>
    <t>房贷</t>
  </si>
  <si>
    <t>保费</t>
  </si>
  <si>
    <t>（2）投资性收入</t>
  </si>
  <si>
    <t>（6）弹性支出</t>
  </si>
  <si>
    <t>金融投资收益</t>
  </si>
  <si>
    <t>旅游</t>
  </si>
  <si>
    <t>非金融投资收益</t>
  </si>
  <si>
    <t>娱乐</t>
  </si>
  <si>
    <t>聚会</t>
  </si>
  <si>
    <t>品质生活</t>
  </si>
  <si>
    <t>（3）其他收入</t>
  </si>
  <si>
    <t>（7）其他支出</t>
  </si>
  <si>
    <t>（8）支出合计</t>
  </si>
  <si>
    <t>（4）收入合计</t>
  </si>
  <si>
    <t>（8）=（5）+（6）+（7）</t>
  </si>
  <si>
    <t>（4）=（1）+(2)+（3）</t>
  </si>
  <si>
    <t>（9）结余：</t>
  </si>
  <si>
    <t>（9）=（4）-（8）</t>
  </si>
  <si>
    <t>表四、家庭福利与保障</t>
  </si>
  <si>
    <t>单位</t>
  </si>
  <si>
    <t>元</t>
  </si>
  <si>
    <t>来源</t>
  </si>
  <si>
    <t>保障项目</t>
  </si>
  <si>
    <t>子女1</t>
  </si>
  <si>
    <t>子女2</t>
  </si>
  <si>
    <t>父</t>
  </si>
  <si>
    <t>母</t>
  </si>
  <si>
    <t>额度</t>
  </si>
  <si>
    <t>期限</t>
  </si>
  <si>
    <t>社保</t>
  </si>
  <si>
    <t>终身</t>
  </si>
  <si>
    <t>养老</t>
  </si>
  <si>
    <t>企业</t>
  </si>
  <si>
    <t>企业年金</t>
  </si>
  <si>
    <t>补充医疗</t>
  </si>
  <si>
    <t>商业</t>
  </si>
  <si>
    <t>意外险</t>
  </si>
  <si>
    <t>定期</t>
  </si>
  <si>
    <t>定期寿险</t>
  </si>
  <si>
    <t>重疾保险</t>
  </si>
  <si>
    <t>医疗险</t>
  </si>
  <si>
    <t>教育年金</t>
  </si>
  <si>
    <t>养老年金</t>
  </si>
  <si>
    <t>终身寿险</t>
  </si>
  <si>
    <t>当前年龄</t>
  </si>
  <si>
    <t>退休年龄</t>
  </si>
  <si>
    <t>预期寿命</t>
  </si>
  <si>
    <t>期待退休后年现金流入</t>
  </si>
  <si>
    <t>一、IFA推荐优选的公募基金组合名称及组合属性</t>
  </si>
  <si>
    <t>2019年</t>
  </si>
  <si>
    <t>2020年</t>
  </si>
  <si>
    <t>2021年1-6月</t>
  </si>
  <si>
    <t>主题行业轮动</t>
  </si>
  <si>
    <t>大类资产组合配置对标成分</t>
  </si>
  <si>
    <t>工银积极进取</t>
  </si>
  <si>
    <t>多元资产</t>
  </si>
  <si>
    <t>我要稳稳的幸福</t>
  </si>
  <si>
    <t>二、IFA推荐资产组合属性表</t>
  </si>
  <si>
    <t>推荐方案</t>
  </si>
  <si>
    <t>适合风险属性</t>
  </si>
  <si>
    <t>设计目标收益率</t>
  </si>
  <si>
    <t>2019年实际收益率</t>
  </si>
  <si>
    <t>2020年实际收益率</t>
  </si>
  <si>
    <t>2021年上半年实际收益率</t>
  </si>
  <si>
    <t>组合方案</t>
  </si>
  <si>
    <t>分解后各种资产推荐占比</t>
  </si>
  <si>
    <t>合计</t>
  </si>
  <si>
    <t>偏股型基金组合</t>
  </si>
  <si>
    <t>偏债型基金组合</t>
  </si>
  <si>
    <t>货币基金组合</t>
  </si>
  <si>
    <t>名称</t>
  </si>
  <si>
    <t>比例</t>
  </si>
  <si>
    <t>储蓄性保险（现价）</t>
  </si>
  <si>
    <t>现金钱包</t>
  </si>
  <si>
    <t>保全传承型</t>
  </si>
  <si>
    <t>准平衡型</t>
  </si>
  <si>
    <t>超平衡型</t>
  </si>
  <si>
    <t>激进型</t>
  </si>
  <si>
    <t>家庭财务指标分析</t>
  </si>
  <si>
    <t>类别</t>
  </si>
  <si>
    <t>序号</t>
  </si>
  <si>
    <t>指标</t>
  </si>
  <si>
    <t>合理区间</t>
  </si>
  <si>
    <r>
      <rPr>
        <sz val="12"/>
        <rFont val="PMingLiU"/>
        <family val="1"/>
        <charset val="136"/>
      </rPr>
      <t>安全性指 标</t>
    </r>
  </si>
  <si>
    <t>保险保障倍数</t>
  </si>
  <si>
    <t>=</t>
  </si>
  <si>
    <t>保障保额</t>
  </si>
  <si>
    <t>/</t>
  </si>
  <si>
    <t>税后工作收入</t>
  </si>
  <si>
    <t>10倍</t>
  </si>
  <si>
    <t>健康保障倍数</t>
  </si>
  <si>
    <t>重疾额度</t>
  </si>
  <si>
    <t>3-5倍</t>
  </si>
  <si>
    <t>负债比率</t>
  </si>
  <si>
    <t>总负债</t>
  </si>
  <si>
    <t>总资产</t>
  </si>
  <si>
    <t>60%以下</t>
  </si>
  <si>
    <t>家庭</t>
  </si>
  <si>
    <r>
      <rPr>
        <sz val="12"/>
        <rFont val="PMingLiU"/>
        <family val="1"/>
        <charset val="136"/>
      </rPr>
      <t>流动   性指标</t>
    </r>
  </si>
  <si>
    <t>流动性比率</t>
  </si>
  <si>
    <t>短期资产</t>
  </si>
  <si>
    <t>短期负债</t>
  </si>
  <si>
    <t>100%-200%</t>
  </si>
  <si>
    <t>备用金率</t>
  </si>
  <si>
    <t>月总支出</t>
  </si>
  <si>
    <t>3-6倍</t>
  </si>
  <si>
    <t>收益性指标</t>
  </si>
  <si>
    <t>生息资产比率</t>
  </si>
  <si>
    <t>投资性资产</t>
  </si>
  <si>
    <t>50%-80%</t>
  </si>
  <si>
    <t>投资报酬率</t>
  </si>
  <si>
    <t>投资性收入</t>
  </si>
  <si>
    <t>5%-12%</t>
  </si>
  <si>
    <t>总资产报酬率</t>
  </si>
  <si>
    <t>3%-8%以上</t>
  </si>
  <si>
    <t>财务自由度</t>
  </si>
  <si>
    <t>年投资收入</t>
  </si>
  <si>
    <t>年总支出</t>
  </si>
  <si>
    <t>大于100%</t>
  </si>
  <si>
    <t>结论：</t>
  </si>
  <si>
    <t>您的财富自由度属于</t>
  </si>
  <si>
    <t>类</t>
  </si>
  <si>
    <t>一、</t>
  </si>
  <si>
    <t>安全性指标</t>
  </si>
  <si>
    <r>
      <rPr>
        <sz val="12"/>
        <rFont val="PMingLiU"/>
        <family val="1"/>
        <charset val="136"/>
      </rPr>
      <t>保险保障倍数：用于确定寿险保额是否足以弥补由于人身风险，所导致的个人经济价值创造的损失；一般以10倍个人年收入来衡量个人经济价值。</t>
    </r>
  </si>
  <si>
    <r>
      <rPr>
        <sz val="12"/>
        <rFont val="PMingLiU"/>
        <family val="1"/>
        <charset val="136"/>
      </rPr>
      <t>健康保障倍数：用于确定重大疾病所需保障额度；一般以3-5倍个人年收入设定为个人所需重大疾病额度为宜。</t>
    </r>
  </si>
  <si>
    <r>
      <rPr>
        <sz val="12"/>
        <rFont val="PMingLiU"/>
        <family val="1"/>
        <charset val="136"/>
      </rPr>
      <t>负债比率：衡量家庭总资产中负债所占比例，家庭可以利用负债获得有价值的资产；但需要防止过高的负债给家庭带来的债务负担和偿债风险；一般以40%-60%之间为宜。</t>
    </r>
  </si>
  <si>
    <t>负债比率：</t>
  </si>
  <si>
    <t>二、</t>
  </si>
  <si>
    <t>流动性指标</t>
  </si>
  <si>
    <r>
      <rPr>
        <sz val="12"/>
        <rFont val="PMingLiU"/>
        <family val="1"/>
        <charset val="136"/>
      </rPr>
      <t>流动性比率：用于衡量家庭短期资产是否足以覆盖短期负债；该指标过低则有短期偿债风险，过高则可能会影响资产的利用效率；一般以100%-200%之间为宜。</t>
    </r>
  </si>
  <si>
    <t>流动性比率：</t>
  </si>
  <si>
    <r>
      <rPr>
        <sz val="12"/>
        <rFont val="PMingLiU"/>
        <family val="1"/>
        <charset val="136"/>
      </rPr>
      <t>备用金率：用于衡量预留备用金的适合程度，一般预留3-6月家庭支出总额作为备用金额度比较适合。</t>
    </r>
  </si>
  <si>
    <t>备用金率：</t>
  </si>
  <si>
    <t>三、</t>
  </si>
  <si>
    <r>
      <rPr>
        <sz val="12"/>
        <rFont val="PMingLiU"/>
        <family val="1"/>
        <charset val="136"/>
      </rPr>
      <t>生息资产比率：为提高财务自由度，在保证应有生活品质的基础上，首先需要尽可能提升生息资产占总资产的比重；一般以50%-80%之间为宜。</t>
    </r>
  </si>
  <si>
    <t>生息资产比率：</t>
  </si>
  <si>
    <r>
      <rPr>
        <sz val="12"/>
        <rFont val="PMingLiU"/>
        <family val="1"/>
        <charset val="136"/>
      </rPr>
      <t>投资报酬率：为提高财务自由度，还需将家庭资产配置到具有长期持续回报的优质资产上，在风险可控的前提下，尽可能提升投资回报率；但不应单纯追求投资报酬率，一般以5%-12%为宜。</t>
    </r>
  </si>
  <si>
    <t>投资报酬率：</t>
  </si>
  <si>
    <r>
      <rPr>
        <sz val="12"/>
        <rFont val="PMingLiU"/>
        <family val="1"/>
        <charset val="136"/>
      </rPr>
      <t>总资产报酬率：衡量家庭总资产所获得经济利益的重要指标；总资产内部结构需要持续优化，投资的重要目标之一是提升生活品质，需要平衡好自用资产和生息资产关系；在追求投资报酬率的同时，统筹好增量资产。</t>
    </r>
  </si>
  <si>
    <t>总资产报酬率：</t>
  </si>
  <si>
    <r>
      <rPr>
        <sz val="12"/>
        <rFont val="PMingLiU"/>
        <family val="1"/>
        <charset val="136"/>
      </rPr>
      <t>财务自由度：家庭财务核心指标；财务自由度因人而异；为达成目标，需要尽可能做大投资性收入，并控制好家庭支出；当财务自由度较高时，生活品质应相应提升，并考虑财富的保全与传承。</t>
    </r>
  </si>
  <si>
    <t>财务自由度：</t>
  </si>
  <si>
    <t>增值服务：</t>
  </si>
  <si>
    <t>您可以在一年服务期内随时查阅IFA网提供的每日投资资讯简报。扫码详见页面</t>
  </si>
  <si>
    <t>您可以在服务期内随时收看IFA网提供的会员专享的每日直播内容。扫码详见页面</t>
  </si>
  <si>
    <t>编制说明：</t>
  </si>
  <si>
    <t>本表知识产权属于IFA独立理财师网</t>
  </si>
  <si>
    <t>北京融益财富网络科技有限公司</t>
  </si>
  <si>
    <t>编制时间：</t>
  </si>
  <si>
    <t>客户家庭金融资产配置实时方案</t>
  </si>
  <si>
    <t>实时方案有效期截止：</t>
  </si>
  <si>
    <t>尊敬的客户：</t>
  </si>
  <si>
    <t>首先，非常感谢您对我们的信任、以及专业度的认可；</t>
  </si>
  <si>
    <t>同时，也非常欣赏您的耐心与专注，和我们共同完成了对家庭财务状况全方位的检测；</t>
  </si>
  <si>
    <t>以下部分是对您的资产配置的建议和说明：</t>
  </si>
  <si>
    <t>通过《风险测评表》，测定您的投资风险属性为：</t>
  </si>
  <si>
    <t>通过《比率分析表》，测定您的财富自由度为：</t>
  </si>
  <si>
    <t>根据上述条件，并结合当前的外部市场环境，建议您的投资目标收益率设定为：</t>
  </si>
  <si>
    <t>根据《家庭资产负债表》，您可投资的金融资产为：</t>
  </si>
  <si>
    <t>根据对应的收益率要求，所需要配置的大类资产比率如下：</t>
  </si>
  <si>
    <t>权益类</t>
  </si>
  <si>
    <t>比率</t>
  </si>
  <si>
    <t>债权类</t>
  </si>
  <si>
    <t>现金类</t>
  </si>
  <si>
    <t>相关大类资产组合具体配置如下：</t>
  </si>
  <si>
    <t>组合名称</t>
  </si>
  <si>
    <t>配置比率</t>
  </si>
  <si>
    <t>配置金额</t>
  </si>
  <si>
    <t>偏股型基金组合：</t>
  </si>
  <si>
    <t>偏债型基金组合：</t>
  </si>
  <si>
    <t>货币基金组合：</t>
  </si>
  <si>
    <t>经过以上金融资产配置，对您的家庭财务指标比率改善情况如下：</t>
  </si>
  <si>
    <t>调整前</t>
  </si>
  <si>
    <t>调整后</t>
  </si>
  <si>
    <t>改善程度</t>
  </si>
  <si>
    <t>备用金比率</t>
  </si>
  <si>
    <t>声明：</t>
  </si>
  <si>
    <t>本方案配置模型的构建取法于马科维茨投资组合理论，以及威廉夏普的资本资产定价模型；投资组合的设计兼顾资产的安全性、流动性和收益性。</t>
  </si>
  <si>
    <t>本方案所涉及公募基金投资回报率，数据来自于银河证券基金研究中心（统计区间2004-2020年）；</t>
  </si>
  <si>
    <t>建议：权益类资产持有时间三年以上；债权类资产持有时间一年以上；</t>
  </si>
  <si>
    <t>基金历史回报率不构成对未来投资收益率的保证；当前配置方案只在有效期内有价值。</t>
  </si>
  <si>
    <t>本方案所涉及公募基金投资组合及数据来源于奕丰金融公司（具有独立基金销售资格）</t>
  </si>
  <si>
    <t>本建议仅作为您的独立理财师提供的个人咨询参考意见；投资有风险，入市需谨慎！</t>
  </si>
  <si>
    <t>风险保障额度与储蓄性保险保费建议</t>
  </si>
  <si>
    <t>身故风险保障保额：</t>
  </si>
  <si>
    <r>
      <rPr>
        <sz val="12"/>
        <rFont val="PMingLiU"/>
        <family val="1"/>
        <charset val="136"/>
      </rPr>
      <t>相当于</t>
    </r>
    <r>
      <rPr>
        <sz val="12"/>
        <rFont val="宋体"/>
        <family val="3"/>
        <charset val="134"/>
      </rPr>
      <t>10倍年收入总和</t>
    </r>
  </si>
  <si>
    <r>
      <rPr>
        <sz val="12"/>
        <rFont val="PMingLiU"/>
        <family val="1"/>
        <charset val="136"/>
      </rPr>
      <t>相当于1</t>
    </r>
    <r>
      <rPr>
        <sz val="12"/>
        <rFont val="宋体"/>
        <family val="3"/>
        <charset val="134"/>
      </rPr>
      <t>0</t>
    </r>
    <r>
      <rPr>
        <sz val="12"/>
        <rFont val="PMingLiU"/>
        <family val="1"/>
        <charset val="136"/>
      </rPr>
      <t>倍年收入总和</t>
    </r>
  </si>
  <si>
    <t>重大疾病保障保额：</t>
  </si>
  <si>
    <r>
      <rPr>
        <sz val="12"/>
        <rFont val="PMingLiU"/>
        <family val="1"/>
        <charset val="136"/>
      </rPr>
      <t>相当于</t>
    </r>
    <r>
      <rPr>
        <sz val="12"/>
        <rFont val="宋体"/>
        <family val="3"/>
        <charset val="134"/>
      </rPr>
      <t>3倍年收入总和</t>
    </r>
  </si>
  <si>
    <r>
      <rPr>
        <sz val="12"/>
        <rFont val="PMingLiU"/>
        <family val="1"/>
        <charset val="136"/>
      </rPr>
      <t>相当于</t>
    </r>
    <r>
      <rPr>
        <sz val="12"/>
        <rFont val="宋体"/>
        <family val="3"/>
        <charset val="134"/>
      </rPr>
      <t>3</t>
    </r>
    <r>
      <rPr>
        <sz val="12"/>
        <rFont val="PMingLiU"/>
        <family val="1"/>
        <charset val="136"/>
      </rPr>
      <t>倍年收入总和</t>
    </r>
  </si>
  <si>
    <t>储蓄性保险保费：</t>
  </si>
  <si>
    <r>
      <rPr>
        <sz val="12"/>
        <rFont val="PMingLiU"/>
        <family val="1"/>
        <charset val="136"/>
      </rPr>
      <t>相当于</t>
    </r>
    <r>
      <rPr>
        <sz val="12"/>
        <rFont val="宋体"/>
        <family val="3"/>
        <charset val="134"/>
      </rPr>
      <t>退休后至终老期待现金流流入</t>
    </r>
    <r>
      <rPr>
        <sz val="12"/>
        <rFont val="PMingLiU"/>
        <family val="1"/>
        <charset val="136"/>
      </rPr>
      <t>总和</t>
    </r>
  </si>
  <si>
    <t>相当于退休后至终老期待现金流流入总和</t>
  </si>
  <si>
    <r>
      <rPr>
        <sz val="12"/>
        <rFont val="PMingLiU"/>
        <family val="1"/>
        <charset val="136"/>
      </rPr>
      <t>您可以在一年服务期内随时查阅IFA网提供的每日投资资讯简报。扫码详见页面</t>
    </r>
  </si>
  <si>
    <t>您可在一年服务期内随时收看IFA网提供每日直播内容。扫码详见IFA网站页面</t>
  </si>
  <si>
    <t>资产配置建议书</t>
  </si>
  <si>
    <r>
      <rPr>
        <sz val="9"/>
        <color rgb="FF000000"/>
        <rFont val="PMingLiU"/>
        <family val="1"/>
        <charset val="136"/>
      </rPr>
      <t>编制时间：</t>
    </r>
  </si>
  <si>
    <r>
      <rPr>
        <sz val="9"/>
        <color rgb="FF000000"/>
        <rFont val="PMingLiU"/>
        <family val="1"/>
        <charset val="136"/>
      </rPr>
      <t>保质时间：</t>
    </r>
  </si>
  <si>
    <t>客户投资风险属性</t>
  </si>
  <si>
    <t>目标收益率</t>
  </si>
  <si>
    <t>财务自由度（规划前）</t>
  </si>
  <si>
    <t>财务自由度（规划后）</t>
  </si>
  <si>
    <t>公募基金组合投资建议方案（比率）</t>
  </si>
  <si>
    <t>公募基金组合投资建议方案（金额：元）</t>
  </si>
  <si>
    <t>金额</t>
  </si>
  <si>
    <t>资产配置各类资产占比</t>
  </si>
  <si>
    <t>推荐组合方案历史业绩表现</t>
  </si>
  <si>
    <t>时间</t>
  </si>
  <si>
    <r>
      <rPr>
        <b/>
        <sz val="9"/>
        <color rgb="FF000000"/>
        <rFont val="PMingLiU"/>
        <family val="1"/>
        <charset val="136"/>
      </rPr>
      <t>2021年</t>
    </r>
    <r>
      <rPr>
        <b/>
        <sz val="9"/>
        <color rgb="FF000000"/>
        <rFont val="宋体"/>
        <family val="3"/>
        <charset val="134"/>
      </rPr>
      <t>1-2月</t>
    </r>
  </si>
  <si>
    <r>
      <rPr>
        <b/>
        <sz val="9"/>
        <color rgb="FF000000"/>
        <rFont val="PMingLiU"/>
        <family val="1"/>
        <charset val="136"/>
      </rPr>
      <t>2021年</t>
    </r>
    <r>
      <rPr>
        <b/>
        <sz val="9"/>
        <color rgb="FF000000"/>
        <rFont val="宋体"/>
        <family val="3"/>
        <charset val="134"/>
      </rPr>
      <t>1-3月</t>
    </r>
  </si>
  <si>
    <r>
      <rPr>
        <b/>
        <sz val="9"/>
        <color rgb="FF000000"/>
        <rFont val="PMingLiU"/>
        <family val="1"/>
        <charset val="136"/>
      </rPr>
      <t>2021年</t>
    </r>
    <r>
      <rPr>
        <b/>
        <sz val="9"/>
        <color rgb="FF000000"/>
        <rFont val="宋体"/>
        <family val="3"/>
        <charset val="134"/>
      </rPr>
      <t>1-4月</t>
    </r>
  </si>
  <si>
    <r>
      <rPr>
        <b/>
        <sz val="9"/>
        <color rgb="FF000000"/>
        <rFont val="PMingLiU"/>
        <family val="1"/>
        <charset val="136"/>
      </rPr>
      <t>2021年</t>
    </r>
    <r>
      <rPr>
        <b/>
        <sz val="9"/>
        <color rgb="FF000000"/>
        <rFont val="宋体"/>
        <family val="3"/>
        <charset val="134"/>
      </rPr>
      <t>1-5月</t>
    </r>
  </si>
  <si>
    <r>
      <rPr>
        <b/>
        <sz val="9"/>
        <color rgb="FF000000"/>
        <rFont val="PMingLiU"/>
        <family val="1"/>
        <charset val="136"/>
      </rPr>
      <t>2021年</t>
    </r>
    <r>
      <rPr>
        <b/>
        <sz val="9"/>
        <color rgb="FF000000"/>
        <rFont val="宋体"/>
        <family val="3"/>
        <charset val="134"/>
      </rPr>
      <t>1-6月</t>
    </r>
  </si>
  <si>
    <r>
      <rPr>
        <b/>
        <sz val="9"/>
        <color rgb="FF000000"/>
        <rFont val="PMingLiU"/>
        <family val="1"/>
        <charset val="136"/>
      </rPr>
      <t>2021年</t>
    </r>
    <r>
      <rPr>
        <b/>
        <sz val="9"/>
        <color rgb="FF000000"/>
        <rFont val="宋体"/>
        <family val="3"/>
        <charset val="134"/>
      </rPr>
      <t>1-7月</t>
    </r>
  </si>
  <si>
    <r>
      <rPr>
        <b/>
        <sz val="9"/>
        <color rgb="FF000000"/>
        <rFont val="PMingLiU"/>
        <family val="1"/>
        <charset val="136"/>
      </rPr>
      <t>2021年</t>
    </r>
    <r>
      <rPr>
        <b/>
        <sz val="9"/>
        <color rgb="FF000000"/>
        <rFont val="宋体"/>
        <family val="3"/>
        <charset val="134"/>
      </rPr>
      <t>1-8月</t>
    </r>
  </si>
  <si>
    <t>组合收益</t>
  </si>
  <si>
    <t>沪深300</t>
  </si>
  <si>
    <t>理财产品收益</t>
  </si>
  <si>
    <t>保障额度</t>
  </si>
  <si>
    <t>储蓄性保险保费</t>
  </si>
  <si>
    <t>倍数：</t>
  </si>
  <si>
    <t>储蓄额度</t>
  </si>
  <si>
    <t>一、基金投资账户注册</t>
  </si>
  <si>
    <t>1、长按左侧注册二维码，点击＂识别图中的二维码＂</t>
  </si>
  <si>
    <t>2、用微信扫一扫功能，扫描左侧二维码</t>
  </si>
  <si>
    <t>3、推荐码：务必填写理财师电话号码</t>
  </si>
  <si>
    <t>二、下载基金投资应用程序</t>
  </si>
  <si>
    <t>1、苹果手机，APP store，搜索“奕丰”app，下载即可</t>
  </si>
  <si>
    <t>2、安卓手机，应用市场，搜索“奕丰”app，下载即可</t>
  </si>
  <si>
    <t>三、手机登陆</t>
  </si>
  <si>
    <t>打开“奕丰”app，选择“已有账户，登陆交易”</t>
  </si>
  <si>
    <t>四、电脑登陆</t>
  </si>
  <si>
    <r>
      <rPr>
        <u/>
        <sz val="9"/>
        <rFont val="PMingLiU"/>
        <family val="1"/>
        <charset val="136"/>
      </rPr>
      <t>https://www.ifastps.com.cn/</t>
    </r>
  </si>
  <si>
    <t>选择“个人登陆”</t>
  </si>
  <si>
    <t>五、投资操作</t>
  </si>
  <si>
    <t>1、手机端：“组合专区”</t>
  </si>
  <si>
    <t>2、电脑端：“投资组合”</t>
  </si>
  <si>
    <t>财务比率判断表</t>
  </si>
  <si>
    <t>定义</t>
  </si>
  <si>
    <t>判断</t>
  </si>
  <si>
    <t>描述</t>
  </si>
  <si>
    <t>用于确定寿险保额是否足以弥补由于人身风险，所导致的个人经济价值创造的损失；一般以10倍个人年收入来衡量个人经济价值。</t>
  </si>
  <si>
    <t>小于9倍</t>
  </si>
  <si>
    <t>保险保障倍数不足，需要考虑增加定期寿险或终身寿险的额度</t>
  </si>
  <si>
    <t>[9倍，11倍]</t>
  </si>
  <si>
    <t>保险保障倍数适宜，暂不需要增加寿险保障额度</t>
  </si>
  <si>
    <t>大于11倍</t>
  </si>
  <si>
    <t>保险保障倍数充足，不需要增加寿险保障额度</t>
  </si>
  <si>
    <t>用于确定重大疾病所需保障额度；一般以3-5倍个人年收入设定为个人所需重大疾病额度为宜。</t>
  </si>
  <si>
    <t>小于3倍</t>
  </si>
  <si>
    <t>健康保障倍数不足，需要考虑增加重大疾病保险额度</t>
  </si>
  <si>
    <t>[3倍、5倍]</t>
  </si>
  <si>
    <t>健康保障倍数不足，暂不需要考虑增加重大疾病保险额度</t>
  </si>
  <si>
    <t>大于5倍</t>
  </si>
  <si>
    <t>健康保障倍数充足，不需要考虑增加重大疾病保险额度</t>
  </si>
  <si>
    <t>衡量家庭总资产中负债所占比例，家庭可以利用负债获得有价值的资产；但需要防止过高的负债给家庭带来的债务负担和偿债风险；一般以40%-60%之间为宜。</t>
  </si>
  <si>
    <t>低于40%</t>
  </si>
  <si>
    <t>负债比率较低，具有一定增加负债的空间</t>
  </si>
  <si>
    <t>[40%，60%]</t>
  </si>
  <si>
    <t>负债比率适合，注意每月还款现金流</t>
  </si>
  <si>
    <t>高于60%</t>
  </si>
  <si>
    <t>负债比率较高，建议尽快实施减债计划、以降低负债率</t>
  </si>
  <si>
    <t>用于衡量家庭短期资产是否足以覆盖短期负债；该指标过低则有短期偿债风险，过高则可能会影响资产的利用效率；一般以100%-200%之间为宜。</t>
  </si>
  <si>
    <t>低于150%</t>
  </si>
  <si>
    <t>流动性比率较低，可适度增加流动性资产</t>
  </si>
  <si>
    <t>[150%，250%]</t>
  </si>
  <si>
    <t>流动性比率适合，可继续保持</t>
  </si>
  <si>
    <t>高于250%</t>
  </si>
  <si>
    <t>流动性比率充裕，可适度减少短期资产，以增加投资资产</t>
  </si>
  <si>
    <t>用于衡量预留备用金的适合程度，一般预留3-6月家庭支出总额作为备用金额度比较适合。</t>
  </si>
  <si>
    <t>低于3倍</t>
  </si>
  <si>
    <t>备用金率较低，需要增加备用金或降低总支出</t>
  </si>
  <si>
    <t>[3倍，6倍]</t>
  </si>
  <si>
    <t>备用金率适合，可继续保持</t>
  </si>
  <si>
    <t>高于6倍</t>
  </si>
  <si>
    <t>备用金率较高，可适度减少短期资产</t>
  </si>
  <si>
    <t>为提高财务自由度，在保证应有生活品质的基础上，首先需要尽可能提升生息资产占总资产的比重；一般以50%-80%之间为宜。</t>
  </si>
  <si>
    <t>低于50%</t>
  </si>
  <si>
    <t>生息资产比率较低，提升投资性资产在总资产中的占比</t>
  </si>
  <si>
    <t>[50%，80%]</t>
  </si>
  <si>
    <t>生息资产比率适合，可继续保持</t>
  </si>
  <si>
    <t>高于80%</t>
  </si>
  <si>
    <t>生息资产比率较高，需要协调生息资产和自用资产的关系</t>
  </si>
  <si>
    <t>为提高财务自由度，还需要将家庭资产配置到具有长期持续回报的优质资产上，在风险可控的前提下，尽可能提升投资回报率；但不应单纯追求投资报酬率，一般以5%-12%为宜。</t>
  </si>
  <si>
    <t>低于5%</t>
  </si>
  <si>
    <t>投资报酬率较低，选择适合的资产配置及优质资产，以增加投资性收入</t>
  </si>
  <si>
    <t>[5%，12%]</t>
  </si>
  <si>
    <t>投资报酬率适合，审视投资标的，做好资产配置和优化工作</t>
  </si>
  <si>
    <t>高于12%</t>
  </si>
  <si>
    <t>投资报酬率较高，审视投资标的，注意可能的投资风险</t>
  </si>
  <si>
    <t>衡量家庭总资产所获得经济利益的重要指标；总资产内部结构需要持续优化，投资的重要目标之一是提升生活品质，需要平衡好自用资产和生息资产关系；在追求投资报酬率的同时，统筹好增量资产。</t>
  </si>
  <si>
    <t>低于3%</t>
  </si>
  <si>
    <t>总资产报酬率较低，优化家庭资产结构，以持续提升投资收入</t>
  </si>
  <si>
    <t>[3%，8%]</t>
  </si>
  <si>
    <t>总资产报酬率适合，保持总资产的增长与投资收入增长的同步</t>
  </si>
  <si>
    <t>高于8%</t>
  </si>
  <si>
    <t>总资产报酬率较高，优化家庭资产结构，保持应有的品质生活</t>
  </si>
  <si>
    <t>家庭财务核心指标；财务自由度因人而异；为达成目标，需要尽可能做大投资性收入，并控制好家庭支出；当财务自由度较高时，生活品质应相应提升，并考虑财富的保全与传承。</t>
  </si>
  <si>
    <t>低于75%</t>
  </si>
  <si>
    <t>财务自由度较低，控制支出、特别是弹性支出，提升投资收入</t>
  </si>
  <si>
    <t>[75%，125%]</t>
  </si>
  <si>
    <t>财务自由度适合，持续提升投资收入，控制合理的支出</t>
  </si>
  <si>
    <t>高于125%</t>
  </si>
  <si>
    <t>财务自由度较高，关注财富的保全与传承，保持相应的生活品质</t>
  </si>
  <si>
    <t>2021年1-8月</t>
  </si>
  <si>
    <t>一、IFA推荐优选的公募基金组合名称及组合属性（推荐有效时间7.1-8.1）</t>
  </si>
  <si>
    <t>二、IFA推荐资产组合属性表（推荐有效时间7.1-8.1）</t>
  </si>
  <si>
    <t>类型</t>
  </si>
  <si>
    <t>倍数</t>
  </si>
  <si>
    <t>一、客户风险属性及财富自由度属性矩阵表</t>
  </si>
  <si>
    <t>财富自由度指标</t>
  </si>
  <si>
    <t>&lt;75%</t>
  </si>
  <si>
    <t>75%-125%</t>
  </si>
  <si>
    <t>&gt;125%</t>
  </si>
  <si>
    <t>客户风险属性</t>
  </si>
  <si>
    <t>二、调整家庭资产负债表</t>
  </si>
  <si>
    <t>可以调节金融资产配置总额：</t>
  </si>
  <si>
    <t>系统推荐资产配置方案编号：</t>
  </si>
  <si>
    <t>方案预期收益率</t>
  </si>
  <si>
    <t>时间：   年    月     日</t>
  </si>
  <si>
    <t>家庭年度收支结余表</t>
  </si>
  <si>
    <t>时间：        年    月    日</t>
  </si>
  <si>
    <t>（1）短期资产：</t>
  </si>
  <si>
    <t>（7）短期负债：</t>
  </si>
  <si>
    <t>（1）劳动性收入（税后）：</t>
  </si>
  <si>
    <t>（5）刚性支出：</t>
  </si>
  <si>
    <t>（2）投资性资产：</t>
  </si>
  <si>
    <t>（8）投资性负债：</t>
  </si>
  <si>
    <t>（3）金融投资资产：</t>
  </si>
  <si>
    <t>（9）金融投资负债：</t>
  </si>
  <si>
    <t>（2）投资性收入：</t>
  </si>
  <si>
    <t>（6）弹性支出：</t>
  </si>
  <si>
    <t>（3）其他收入：</t>
  </si>
  <si>
    <t>（7）其他支出：</t>
  </si>
  <si>
    <t>（4）非金融投资资产：</t>
  </si>
  <si>
    <t>（10）非金融投资负债：</t>
  </si>
  <si>
    <t>（8）支出合计：</t>
  </si>
  <si>
    <t>（4）收入合计：</t>
  </si>
  <si>
    <t>（5）自用性资产：</t>
  </si>
  <si>
    <t>（11）自用性负债：</t>
  </si>
  <si>
    <t>（6）资产合计：</t>
  </si>
  <si>
    <t>（12）负债合计：</t>
  </si>
  <si>
    <t>（13）净资产：</t>
  </si>
  <si>
    <t>三、调整后家庭财务指标分析</t>
  </si>
  <si>
    <t>保险覆盖率</t>
  </si>
  <si>
    <t>健康保障额度</t>
  </si>
  <si>
    <t>3-5</t>
  </si>
  <si>
    <t>200%以上</t>
  </si>
  <si>
    <t>3-6</t>
  </si>
  <si>
    <t>50%以上</t>
  </si>
  <si>
    <t>5%以上</t>
  </si>
  <si>
    <t>3%以上</t>
  </si>
  <si>
    <t>组合类型</t>
  </si>
  <si>
    <t>理财师姓名</t>
  </si>
  <si>
    <t>理财师手机号</t>
  </si>
  <si>
    <t>客户姓名</t>
  </si>
  <si>
    <t>客户手机号</t>
  </si>
  <si>
    <t>编制时间</t>
  </si>
  <si>
    <t>投资风险属性</t>
  </si>
  <si>
    <t>投资目标收益率</t>
  </si>
  <si>
    <t>可投资的金融资产</t>
  </si>
  <si>
    <t>分类</t>
  </si>
  <si>
    <t>组合</t>
  </si>
  <si>
    <t>分项</t>
  </si>
  <si>
    <t>年份</t>
  </si>
  <si>
    <t>2021年0-1月</t>
  </si>
  <si>
    <t>2021年1-2月</t>
  </si>
  <si>
    <t>2021年1-3月</t>
  </si>
  <si>
    <t>2021年1-4月</t>
  </si>
  <si>
    <t>2021年1-5月</t>
  </si>
  <si>
    <t>2021年1-7月</t>
  </si>
  <si>
    <t>编号</t>
  </si>
  <si>
    <t>健诊项目</t>
  </si>
  <si>
    <t>主题</t>
  </si>
  <si>
    <t>结果</t>
  </si>
  <si>
    <t>参考范围</t>
  </si>
  <si>
    <t>3%-8%</t>
  </si>
  <si>
    <t>结论</t>
  </si>
  <si>
    <t>男主保险保障倍数</t>
  </si>
  <si>
    <t>女主保险保障倍数</t>
  </si>
  <si>
    <t>男主健康保障倍数</t>
  </si>
  <si>
    <t>女主健康保障倍数</t>
  </si>
  <si>
    <t>其他短期借款</t>
    <phoneticPr fontId="105" type="noConversion"/>
  </si>
  <si>
    <t>男主</t>
    <phoneticPr fontId="105" type="noConversion"/>
  </si>
  <si>
    <t>女主</t>
    <phoneticPr fontId="105" type="noConversion"/>
  </si>
  <si>
    <t>男主保险保障倍数：</t>
    <phoneticPr fontId="105" type="noConversion"/>
  </si>
  <si>
    <t>男主健康保障倍数：</t>
    <phoneticPr fontId="105" type="noConversion"/>
  </si>
  <si>
    <t>女主保险保障倍数：</t>
    <phoneticPr fontId="105" type="noConversion"/>
  </si>
  <si>
    <t>女主健康保障倍数：</t>
    <phoneticPr fontId="105" type="noConversion"/>
  </si>
  <si>
    <t>男主预期退休后余寿</t>
    <phoneticPr fontId="105" type="noConversion"/>
  </si>
  <si>
    <t>男主预期退休后年现金收入</t>
    <phoneticPr fontId="105" type="noConversion"/>
  </si>
  <si>
    <t>女主预期退休后余寿</t>
    <phoneticPr fontId="105" type="noConversion"/>
  </si>
  <si>
    <t>女主预期退休后年现金收入</t>
    <phoneticPr fontId="105" type="noConversion"/>
  </si>
  <si>
    <t>陈宁</t>
    <phoneticPr fontId="115" type="noConversion"/>
  </si>
  <si>
    <r>
      <rPr>
        <b/>
        <sz val="9"/>
        <color rgb="FF000000"/>
        <rFont val="PMingLiU"/>
        <family val="1"/>
        <charset val="136"/>
      </rPr>
      <t>2021年</t>
    </r>
    <r>
      <rPr>
        <b/>
        <sz val="9"/>
        <color rgb="FF000000"/>
        <rFont val="宋体"/>
        <family val="3"/>
        <charset val="134"/>
      </rPr>
      <t>1-9月</t>
    </r>
    <r>
      <rPr>
        <sz val="11"/>
        <color theme="1"/>
        <rFont val="宋体"/>
        <family val="2"/>
        <scheme val="minor"/>
      </rPr>
      <t/>
    </r>
  </si>
  <si>
    <t>2021年1-9月</t>
  </si>
  <si>
    <t>2021年1-10月</t>
  </si>
  <si>
    <t>2021年1-11月</t>
  </si>
  <si>
    <r>
      <rPr>
        <b/>
        <sz val="9"/>
        <color rgb="FF000000"/>
        <rFont val="PMingLiU"/>
        <family val="1"/>
        <charset val="136"/>
      </rPr>
      <t>2021年</t>
    </r>
    <r>
      <rPr>
        <b/>
        <sz val="9"/>
        <color rgb="FF000000"/>
        <rFont val="宋体"/>
        <family val="3"/>
        <charset val="134"/>
      </rPr>
      <t>1-10月</t>
    </r>
    <r>
      <rPr>
        <sz val="11"/>
        <color theme="1"/>
        <rFont val="宋体"/>
        <family val="2"/>
        <scheme val="minor"/>
      </rPr>
      <t/>
    </r>
  </si>
  <si>
    <r>
      <rPr>
        <b/>
        <sz val="9"/>
        <color rgb="FF000000"/>
        <rFont val="PMingLiU"/>
        <family val="1"/>
        <charset val="136"/>
      </rPr>
      <t>2021年</t>
    </r>
    <r>
      <rPr>
        <b/>
        <sz val="9"/>
        <color rgb="FF000000"/>
        <rFont val="宋体"/>
        <family val="3"/>
        <charset val="134"/>
      </rPr>
      <t>1-11月</t>
    </r>
    <r>
      <rPr>
        <sz val="11"/>
        <color theme="1"/>
        <rFont val="宋体"/>
        <family val="2"/>
        <scheme val="minor"/>
      </rPr>
      <t/>
    </r>
  </si>
  <si>
    <t>富国MSCI中国A股</t>
  </si>
  <si>
    <t>富国MSCI中国A股</t>
    <phoneticPr fontId="105" type="noConversion"/>
  </si>
  <si>
    <t>2021年1-2月</t>
    <phoneticPr fontId="105" type="noConversion"/>
  </si>
  <si>
    <t>2021年1-3月</t>
    <phoneticPr fontId="105" type="noConversion"/>
  </si>
  <si>
    <t>2021年1-4月</t>
    <phoneticPr fontId="105" type="noConversion"/>
  </si>
  <si>
    <t>2021年1-5月</t>
    <phoneticPr fontId="105" type="noConversion"/>
  </si>
  <si>
    <t>2021年1-6月</t>
    <phoneticPr fontId="105" type="noConversion"/>
  </si>
  <si>
    <t>2021年1-7月</t>
    <phoneticPr fontId="105" type="noConversion"/>
  </si>
  <si>
    <t>华夏聚丰稳健FOF</t>
  </si>
  <si>
    <t>华夏聚丰稳健FOF</t>
    <phoneticPr fontId="105" type="noConversion"/>
  </si>
  <si>
    <t>西部利得稳健双债</t>
  </si>
  <si>
    <t>西部利得稳健双债</t>
    <phoneticPr fontId="105" type="noConversion"/>
  </si>
  <si>
    <t>华夏聚利债券</t>
  </si>
  <si>
    <t>华夏聚利债券</t>
    <phoneticPr fontId="105" type="noConversion"/>
  </si>
  <si>
    <r>
      <t>2021年累</t>
    </r>
    <r>
      <rPr>
        <b/>
        <sz val="9"/>
        <color rgb="FF000000"/>
        <rFont val="宋体"/>
        <family val="3"/>
        <charset val="134"/>
      </rPr>
      <t>计</t>
    </r>
    <phoneticPr fontId="105" type="noConversion"/>
  </si>
  <si>
    <t>王总</t>
    <phoneticPr fontId="115" type="noConversion"/>
  </si>
  <si>
    <t>富国MSCI中国A股</t>
    <phoneticPr fontId="105" type="noConversion"/>
  </si>
  <si>
    <t>华夏聚丰稳健FOF</t>
    <phoneticPr fontId="105" type="noConversion"/>
  </si>
  <si>
    <t>西部利得稳健双债</t>
    <phoneticPr fontId="105" type="noConversion"/>
  </si>
  <si>
    <t>华夏聚利债券</t>
    <phoneticPr fontId="105" type="noConversion"/>
  </si>
  <si>
    <t>储蓄性保险投入预算：</t>
    <phoneticPr fontId="105" type="noConversion"/>
  </si>
  <si>
    <t>可供配置金融资产</t>
    <phoneticPr fontId="105" type="noConversion"/>
  </si>
  <si>
    <t>退休前每年需投入</t>
    <phoneticPr fontId="105" type="noConversion"/>
  </si>
  <si>
    <t>投入年数</t>
    <phoneticPr fontId="10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</si>
</sst>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00_);[Red]\(0.00\)"/>
    <numFmt numFmtId="177" formatCode="#,##0_ "/>
    <numFmt numFmtId="178" formatCode="_ * #,##0_ ;_ * \-#,##0_ ;_ * &quot;-&quot;??_ ;_ @_ "/>
  </numFmts>
  <fonts count="117">
    <font>
      <sz val="12"/>
      <color theme="1"/>
      <name val="宋体"/>
      <charset val="134"/>
      <scheme val="minor"/>
    </font>
    <font>
      <sz val="11"/>
      <color theme="1"/>
      <name val="宋体"/>
      <family val="2"/>
      <scheme val="minor"/>
    </font>
    <font>
      <sz val="12"/>
      <color rgb="FF000000"/>
      <name val="宋体"/>
      <family val="3"/>
      <charset val="134"/>
    </font>
    <font>
      <sz val="10"/>
      <color rgb="FF000000"/>
      <name val="微软雅黑"/>
      <family val="2"/>
      <charset val="134"/>
    </font>
    <font>
      <sz val="12"/>
      <name val="宋体"/>
      <family val="3"/>
      <charset val="134"/>
      <scheme val="minor"/>
    </font>
    <font>
      <sz val="12"/>
      <name val="宋体"/>
      <family val="3"/>
      <charset val="134"/>
    </font>
    <font>
      <sz val="10"/>
      <name val="微软雅黑"/>
      <family val="2"/>
      <charset val="134"/>
    </font>
    <font>
      <b/>
      <sz val="12"/>
      <color rgb="FF000000"/>
      <name val="PMingLiU"/>
      <family val="1"/>
      <charset val="136"/>
    </font>
    <font>
      <sz val="12"/>
      <color rgb="FF000000"/>
      <name val="PMingLiU"/>
      <family val="1"/>
      <charset val="136"/>
    </font>
    <font>
      <sz val="12"/>
      <color theme="1"/>
      <name val="宋体"/>
      <family val="3"/>
      <charset val="134"/>
    </font>
    <font>
      <sz val="10"/>
      <color rgb="FFFFFFFF"/>
      <name val="微软雅黑"/>
      <family val="2"/>
      <charset val="134"/>
    </font>
    <font>
      <b/>
      <sz val="18"/>
      <color rgb="FF000000"/>
      <name val="宋体"/>
      <family val="3"/>
      <charset val="134"/>
    </font>
    <font>
      <b/>
      <sz val="12"/>
      <color rgb="FF000000"/>
      <name val="宋体"/>
      <family val="3"/>
      <charset val="134"/>
    </font>
    <font>
      <sz val="12"/>
      <color rgb="FFFFFFFF"/>
      <name val="宋体"/>
      <family val="3"/>
      <charset val="134"/>
    </font>
    <font>
      <b/>
      <sz val="12"/>
      <color rgb="FFFFFFFF"/>
      <name val="宋体"/>
      <family val="3"/>
      <charset val="134"/>
    </font>
    <font>
      <b/>
      <sz val="10"/>
      <color rgb="FF000000"/>
      <name val="宋体"/>
      <family val="3"/>
      <charset val="134"/>
    </font>
    <font>
      <b/>
      <sz val="12"/>
      <color rgb="FF000000"/>
      <name val="微软雅黑"/>
      <family val="2"/>
      <charset val="134"/>
    </font>
    <font>
      <b/>
      <sz val="12"/>
      <color rgb="FFFFFFFF"/>
      <name val="微软雅黑"/>
      <family val="2"/>
      <charset val="134"/>
    </font>
    <font>
      <b/>
      <sz val="12"/>
      <color rgb="FF000000"/>
      <name val="Microsoft YaHei Light"/>
      <family val="2"/>
      <charset val="134"/>
    </font>
    <font>
      <b/>
      <sz val="12"/>
      <color rgb="FFFFFFFF"/>
      <name val="Microsoft YaHei Light"/>
      <family val="2"/>
      <charset val="134"/>
    </font>
    <font>
      <sz val="12"/>
      <color rgb="FF000000"/>
      <name val="Microsoft YaHei Light"/>
      <family val="2"/>
      <charset val="134"/>
    </font>
    <font>
      <sz val="12"/>
      <color rgb="FF000000"/>
      <name val="微软雅黑"/>
      <family val="2"/>
      <charset val="134"/>
    </font>
    <font>
      <sz val="12"/>
      <color rgb="FFFFFFFF"/>
      <name val="微软雅黑"/>
      <family val="2"/>
      <charset val="134"/>
    </font>
    <font>
      <sz val="10"/>
      <color theme="1"/>
      <name val="微软雅黑"/>
      <family val="2"/>
      <charset val="134"/>
    </font>
    <font>
      <b/>
      <sz val="22"/>
      <name val="宋体"/>
      <family val="3"/>
      <charset val="134"/>
    </font>
    <font>
      <b/>
      <sz val="11"/>
      <name val="宋体"/>
      <family val="3"/>
      <charset val="134"/>
    </font>
    <font>
      <sz val="18"/>
      <name val="宋体"/>
      <family val="3"/>
      <charset val="134"/>
    </font>
    <font>
      <sz val="11"/>
      <name val="宋体"/>
      <family val="3"/>
      <charset val="134"/>
    </font>
    <font>
      <b/>
      <sz val="18"/>
      <name val="宋体"/>
      <family val="3"/>
      <charset val="134"/>
    </font>
    <font>
      <sz val="16"/>
      <name val="宋体"/>
      <family val="3"/>
      <charset val="134"/>
    </font>
    <font>
      <b/>
      <sz val="36"/>
      <name val="Calibri"/>
      <family val="2"/>
    </font>
    <font>
      <b/>
      <sz val="12"/>
      <name val="宋体"/>
      <family val="3"/>
      <charset val="134"/>
    </font>
    <font>
      <sz val="12"/>
      <name val="Microsoft YaHei Light"/>
      <family val="2"/>
      <charset val="134"/>
    </font>
    <font>
      <b/>
      <sz val="12"/>
      <name val="宋体"/>
      <family val="3"/>
      <charset val="134"/>
      <scheme val="minor"/>
    </font>
    <font>
      <b/>
      <sz val="10"/>
      <name val="微软雅黑"/>
      <family val="2"/>
      <charset val="134"/>
    </font>
    <font>
      <sz val="14"/>
      <name val="微软雅黑"/>
      <family val="2"/>
      <charset val="134"/>
    </font>
    <font>
      <sz val="9"/>
      <color rgb="FF000000"/>
      <name val="PMingLiU"/>
      <family val="1"/>
      <charset val="136"/>
    </font>
    <font>
      <b/>
      <sz val="18"/>
      <color rgb="FF4892FE"/>
      <name val="PMingLiU"/>
      <family val="1"/>
      <charset val="136"/>
    </font>
    <font>
      <b/>
      <sz val="18"/>
      <color rgb="FF000000"/>
      <name val="微软雅黑"/>
      <family val="2"/>
      <charset val="134"/>
    </font>
    <font>
      <sz val="9"/>
      <color rgb="FF000000"/>
      <name val="Arial"/>
      <family val="2"/>
    </font>
    <font>
      <sz val="9"/>
      <color rgb="FF000000"/>
      <name val="宋体"/>
      <family val="3"/>
      <charset val="134"/>
    </font>
    <font>
      <b/>
      <sz val="9"/>
      <color rgb="FF000000"/>
      <name val="PMingLiU"/>
      <family val="1"/>
      <charset val="136"/>
    </font>
    <font>
      <b/>
      <sz val="14"/>
      <color rgb="FF000000"/>
      <name val="微软雅黑"/>
      <family val="2"/>
      <charset val="134"/>
    </font>
    <font>
      <sz val="14"/>
      <color rgb="FF000000"/>
      <name val="微软雅黑"/>
      <family val="2"/>
      <charset val="134"/>
    </font>
    <font>
      <sz val="9"/>
      <color rgb="FF0070C0"/>
      <name val="PMingLiU"/>
      <family val="1"/>
      <charset val="136"/>
    </font>
    <font>
      <sz val="14"/>
      <color rgb="FF0070C0"/>
      <name val="微软雅黑"/>
      <family val="2"/>
      <charset val="134"/>
    </font>
    <font>
      <b/>
      <sz val="16"/>
      <color rgb="FF4892FE"/>
      <name val="PMingLiU"/>
      <family val="1"/>
      <charset val="136"/>
    </font>
    <font>
      <b/>
      <sz val="11"/>
      <color rgb="FF000000"/>
      <name val="微软雅黑"/>
      <family val="2"/>
      <charset val="134"/>
    </font>
    <font>
      <sz val="22"/>
      <color rgb="FF000000"/>
      <name val="微软雅黑"/>
      <family val="2"/>
      <charset val="134"/>
    </font>
    <font>
      <sz val="10"/>
      <color theme="1"/>
      <name val="宋体"/>
      <family val="3"/>
      <charset val="134"/>
      <scheme val="minor"/>
    </font>
    <font>
      <sz val="9"/>
      <color rgb="FF494949"/>
      <name val="PMingLiU"/>
      <family val="1"/>
      <charset val="136"/>
    </font>
    <font>
      <b/>
      <sz val="18"/>
      <color rgb="FF4892FE"/>
      <name val="宋体"/>
      <family val="3"/>
      <charset val="134"/>
    </font>
    <font>
      <b/>
      <sz val="6"/>
      <color rgb="FF000000"/>
      <name val="PMingLiU"/>
      <family val="1"/>
      <charset val="136"/>
    </font>
    <font>
      <sz val="6"/>
      <color rgb="FF000000"/>
      <name val="微软雅黑"/>
      <family val="2"/>
      <charset val="134"/>
    </font>
    <font>
      <sz val="6"/>
      <color rgb="FF000000"/>
      <name val="PMingLiU"/>
      <family val="1"/>
      <charset val="136"/>
    </font>
    <font>
      <b/>
      <sz val="8"/>
      <color rgb="FF000000"/>
      <name val="微软雅黑"/>
      <family val="2"/>
      <charset val="134"/>
    </font>
    <font>
      <b/>
      <sz val="14"/>
      <color rgb="FF4892FE"/>
      <name val="PMingLiU"/>
      <family val="1"/>
      <charset val="136"/>
    </font>
    <font>
      <b/>
      <sz val="8"/>
      <color rgb="FF000000"/>
      <name val="PMingLiU"/>
      <family val="1"/>
      <charset val="136"/>
    </font>
    <font>
      <u/>
      <sz val="9"/>
      <color rgb="FF0000FF"/>
      <name val="PMingLiU"/>
      <family val="1"/>
      <charset val="136"/>
    </font>
    <font>
      <sz val="10"/>
      <color rgb="FF000000"/>
      <name val="PMingLiU"/>
      <family val="1"/>
      <charset val="136"/>
    </font>
    <font>
      <sz val="9"/>
      <color rgb="FFC00000"/>
      <name val="PMingLiU"/>
      <family val="1"/>
      <charset val="136"/>
    </font>
    <font>
      <sz val="14"/>
      <color rgb="FFC00000"/>
      <name val="微软雅黑"/>
      <family val="2"/>
      <charset val="134"/>
    </font>
    <font>
      <b/>
      <sz val="10"/>
      <color rgb="FFFF0000"/>
      <name val="PMingLiU"/>
      <family val="1"/>
      <charset val="136"/>
    </font>
    <font>
      <b/>
      <sz val="10"/>
      <color rgb="FFFF0000"/>
      <name val="微软雅黑"/>
      <family val="2"/>
      <charset val="134"/>
    </font>
    <font>
      <b/>
      <sz val="12"/>
      <color rgb="FF4892FE"/>
      <name val="PMingLiU"/>
      <family val="1"/>
      <charset val="136"/>
    </font>
    <font>
      <b/>
      <sz val="14"/>
      <color rgb="FF000000"/>
      <name val="PMingLiU"/>
      <family val="1"/>
      <charset val="136"/>
    </font>
    <font>
      <u/>
      <sz val="12"/>
      <color rgb="FF0000FF"/>
      <name val="PMingLiU"/>
      <family val="1"/>
      <charset val="136"/>
    </font>
    <font>
      <b/>
      <sz val="10"/>
      <color rgb="FF000000"/>
      <name val="PMingLiU"/>
      <family val="1"/>
      <charset val="136"/>
    </font>
    <font>
      <sz val="12"/>
      <color rgb="FFFF0000"/>
      <name val="PMingLiU"/>
      <family val="1"/>
      <charset val="136"/>
    </font>
    <font>
      <sz val="12"/>
      <color rgb="FF000000"/>
      <name val="微软雅黑 Light"/>
      <family val="2"/>
      <charset val="134"/>
    </font>
    <font>
      <sz val="18"/>
      <color theme="1"/>
      <name val="宋体"/>
      <family val="3"/>
      <charset val="134"/>
      <scheme val="minor"/>
    </font>
    <font>
      <sz val="12"/>
      <color theme="1"/>
      <name val="宋体"/>
      <family val="3"/>
      <charset val="134"/>
      <scheme val="minor"/>
    </font>
    <font>
      <b/>
      <sz val="22"/>
      <color theme="1"/>
      <name val="宋体"/>
      <family val="3"/>
      <charset val="134"/>
    </font>
    <font>
      <b/>
      <sz val="11"/>
      <color theme="1"/>
      <name val="宋体"/>
      <family val="3"/>
      <charset val="134"/>
      <scheme val="minor"/>
    </font>
    <font>
      <sz val="11"/>
      <color theme="1"/>
      <name val="宋体"/>
      <family val="3"/>
      <charset val="134"/>
      <scheme val="minor"/>
    </font>
    <font>
      <b/>
      <sz val="18"/>
      <color theme="1"/>
      <name val="宋体"/>
      <family val="3"/>
      <charset val="134"/>
      <scheme val="minor"/>
    </font>
    <font>
      <sz val="16"/>
      <color theme="1"/>
      <name val="宋体"/>
      <family val="3"/>
      <charset val="134"/>
      <scheme val="minor"/>
    </font>
    <font>
      <sz val="14"/>
      <color theme="1"/>
      <name val="宋体"/>
      <family val="3"/>
      <charset val="134"/>
      <scheme val="minor"/>
    </font>
    <font>
      <b/>
      <sz val="12"/>
      <color theme="1"/>
      <name val="宋体"/>
      <family val="3"/>
      <charset val="134"/>
      <scheme val="minor"/>
    </font>
    <font>
      <sz val="12"/>
      <color theme="1"/>
      <name val="Microsoft YaHei Light"/>
      <family val="2"/>
      <charset val="134"/>
    </font>
    <font>
      <b/>
      <sz val="16"/>
      <color rgb="FFFAEADB"/>
      <name val="微软雅黑"/>
      <family val="2"/>
      <charset val="134"/>
    </font>
    <font>
      <sz val="9"/>
      <color theme="1"/>
      <name val="宋体"/>
      <family val="3"/>
      <charset val="134"/>
    </font>
    <font>
      <b/>
      <sz val="14"/>
      <color rgb="FF965354"/>
      <name val="宋体"/>
      <family val="3"/>
      <charset val="134"/>
    </font>
    <font>
      <b/>
      <sz val="14"/>
      <color rgb="FF965354"/>
      <name val="宋体"/>
      <family val="3"/>
      <charset val="134"/>
    </font>
    <font>
      <b/>
      <sz val="10"/>
      <color rgb="FF965354"/>
      <name val="宋体"/>
      <family val="3"/>
      <charset val="134"/>
    </font>
    <font>
      <b/>
      <sz val="12"/>
      <color rgb="FF000000"/>
      <name val="Arial"/>
      <family val="2"/>
    </font>
    <font>
      <b/>
      <sz val="12"/>
      <color rgb="FF965354"/>
      <name val="宋体"/>
      <family val="3"/>
      <charset val="134"/>
    </font>
    <font>
      <b/>
      <sz val="11"/>
      <color rgb="FF965354"/>
      <name val="宋体"/>
      <family val="3"/>
      <charset val="134"/>
    </font>
    <font>
      <sz val="12"/>
      <color rgb="FF000000"/>
      <name val="Arial"/>
      <family val="2"/>
    </font>
    <font>
      <b/>
      <sz val="9"/>
      <color rgb="FF965354"/>
      <name val="宋体"/>
      <family val="3"/>
      <charset val="134"/>
    </font>
    <font>
      <b/>
      <sz val="6"/>
      <color rgb="FF965354"/>
      <name val="宋体"/>
      <family val="3"/>
      <charset val="134"/>
    </font>
    <font>
      <sz val="8"/>
      <color theme="1"/>
      <name val="宋体"/>
      <family val="3"/>
      <charset val="134"/>
    </font>
    <font>
      <b/>
      <sz val="9"/>
      <color rgb="FF4892FE"/>
      <name val="PMingLiU"/>
      <family val="1"/>
      <charset val="136"/>
    </font>
    <font>
      <sz val="9"/>
      <color rgb="FF000000"/>
      <name val="微软雅黑"/>
      <family val="2"/>
      <charset val="134"/>
    </font>
    <font>
      <sz val="9"/>
      <color rgb="FF000000"/>
      <name val="Microsoft YaHei Light"/>
      <family val="2"/>
      <charset val="134"/>
    </font>
    <font>
      <b/>
      <sz val="5"/>
      <color rgb="FF965354"/>
      <name val="宋体"/>
      <family val="3"/>
      <charset val="134"/>
    </font>
    <font>
      <b/>
      <sz val="8"/>
      <color theme="0"/>
      <name val="宋体"/>
      <family val="3"/>
      <charset val="134"/>
    </font>
    <font>
      <sz val="9"/>
      <color theme="0"/>
      <name val="宋体"/>
      <family val="3"/>
      <charset val="134"/>
    </font>
    <font>
      <sz val="9"/>
      <color rgb="FF000000"/>
      <name val="Microsoft YaHei"/>
      <charset val="134"/>
    </font>
    <font>
      <u/>
      <sz val="12"/>
      <color theme="10"/>
      <name val="宋体"/>
      <family val="3"/>
      <charset val="134"/>
      <scheme val="minor"/>
    </font>
    <font>
      <b/>
      <sz val="9"/>
      <color rgb="FF000000"/>
      <name val="宋体"/>
      <family val="3"/>
      <charset val="134"/>
    </font>
    <font>
      <u/>
      <sz val="9"/>
      <name val="PMingLiU"/>
      <family val="1"/>
      <charset val="136"/>
    </font>
    <font>
      <sz val="12"/>
      <name val="PMingLiU"/>
      <family val="1"/>
      <charset val="136"/>
    </font>
    <font>
      <b/>
      <sz val="11"/>
      <color theme="0"/>
      <name val="微软雅黑"/>
      <family val="2"/>
      <charset val="134"/>
    </font>
    <font>
      <b/>
      <sz val="8"/>
      <color theme="0"/>
      <name val="Microsoft YaHei"/>
      <charset val="134"/>
    </font>
    <font>
      <sz val="9"/>
      <name val="宋体"/>
      <family val="3"/>
      <charset val="134"/>
      <scheme val="minor"/>
    </font>
    <font>
      <b/>
      <sz val="14"/>
      <color rgb="FF965354"/>
      <name val="宋体"/>
      <family val="3"/>
      <charset val="134"/>
    </font>
    <font>
      <b/>
      <sz val="9"/>
      <color rgb="FF000000"/>
      <name val="宋体"/>
      <family val="3"/>
      <charset val="134"/>
    </font>
    <font>
      <b/>
      <sz val="6"/>
      <color rgb="FF000000"/>
      <name val="宋体"/>
      <family val="3"/>
      <charset val="134"/>
    </font>
    <font>
      <sz val="12"/>
      <color rgb="FF000000"/>
      <name val="宋体"/>
      <family val="3"/>
      <charset val="134"/>
    </font>
    <font>
      <sz val="12"/>
      <color theme="1"/>
      <name val="宋体"/>
      <family val="3"/>
      <charset val="134"/>
    </font>
    <font>
      <b/>
      <sz val="12"/>
      <color rgb="FF000000"/>
      <name val="Microsoft YaHei Light"/>
      <family val="2"/>
      <charset val="134"/>
    </font>
    <font>
      <sz val="12"/>
      <name val="宋体"/>
      <family val="3"/>
      <charset val="134"/>
    </font>
    <font>
      <b/>
      <sz val="12"/>
      <color rgb="FF000000"/>
      <name val="PMingLiU"/>
      <family val="1"/>
      <charset val="136"/>
    </font>
    <font>
      <b/>
      <sz val="6"/>
      <color rgb="FF965354"/>
      <name val="宋体"/>
      <family val="3"/>
      <charset val="134"/>
    </font>
    <font>
      <sz val="12"/>
      <color theme="1"/>
      <name val="微软雅黑"/>
      <family val="2"/>
      <charset val="134"/>
    </font>
    <font>
      <sz val="12"/>
      <color rgb="FF000000"/>
      <name val="宋体"/>
      <family val="1"/>
      <charset val="134"/>
    </font>
  </fonts>
  <fills count="13">
    <fill>
      <patternFill patternType="none"/>
    </fill>
    <fill>
      <patternFill patternType="gray125"/>
    </fill>
    <fill>
      <patternFill patternType="solid">
        <fgColor rgb="FFFFFFFF"/>
        <bgColor indexed="64"/>
      </patternFill>
    </fill>
    <fill>
      <patternFill patternType="solid">
        <fgColor rgb="FFFDE9D9"/>
        <bgColor indexed="64"/>
      </patternFill>
    </fill>
    <fill>
      <patternFill patternType="solid">
        <fgColor theme="9" tint="0.79995117038483843"/>
        <bgColor indexed="64"/>
      </patternFill>
    </fill>
    <fill>
      <patternFill patternType="solid">
        <fgColor rgb="FFFFC000"/>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rgb="FF965354"/>
        <bgColor indexed="64"/>
      </patternFill>
    </fill>
    <fill>
      <patternFill patternType="solid">
        <fgColor rgb="FFFFF9EE"/>
        <bgColor indexed="64"/>
      </patternFill>
    </fill>
    <fill>
      <patternFill patternType="solid">
        <fgColor rgb="FFF0EEE7"/>
        <bgColor indexed="64"/>
      </patternFill>
    </fill>
    <fill>
      <patternFill patternType="solid">
        <fgColor theme="0"/>
        <bgColor indexed="64"/>
      </patternFill>
    </fill>
  </fills>
  <borders count="172">
    <border>
      <left/>
      <right/>
      <top/>
      <bottom/>
      <diagonal/>
    </border>
    <border>
      <left/>
      <right/>
      <top style="thin">
        <color rgb="FF000000"/>
      </top>
      <bottom/>
      <diagonal/>
    </border>
    <border>
      <left/>
      <right/>
      <top/>
      <bottom style="double">
        <color rgb="FF000000"/>
      </bottom>
      <diagonal/>
    </border>
    <border>
      <left style="thin">
        <color rgb="FFFFFFFF"/>
      </left>
      <right style="thin">
        <color rgb="FFFFFFFF"/>
      </right>
      <top style="thin">
        <color rgb="FFFFFFFF"/>
      </top>
      <bottom style="thin">
        <color rgb="FFFFFFFF"/>
      </bottom>
      <diagonal/>
    </border>
    <border>
      <left style="thick">
        <color rgb="FF000000"/>
      </left>
      <right style="thin">
        <color rgb="FF000000"/>
      </right>
      <top style="thick">
        <color rgb="FF000000"/>
      </top>
      <bottom style="thin">
        <color rgb="FF000000"/>
      </bottom>
      <diagonal/>
    </border>
    <border>
      <left style="thin">
        <color rgb="FFFFFFFF"/>
      </left>
      <right style="thin">
        <color rgb="FFFFFFFF"/>
      </right>
      <top style="thick">
        <color rgb="FF000000"/>
      </top>
      <bottom style="thin">
        <color rgb="FFFFFFFF"/>
      </bottom>
      <diagonal/>
    </border>
    <border>
      <left style="thin">
        <color rgb="FFFFFFFF"/>
      </left>
      <right style="thin">
        <color rgb="FF000000"/>
      </right>
      <top style="thick">
        <color rgb="FF000000"/>
      </top>
      <bottom style="thin">
        <color rgb="FFFFFFFF"/>
      </bottom>
      <diagonal/>
    </border>
    <border>
      <left style="thin">
        <color rgb="FF000000"/>
      </left>
      <right style="thin">
        <color rgb="FF000000"/>
      </right>
      <top style="thick">
        <color rgb="FF000000"/>
      </top>
      <bottom style="thin">
        <color rgb="FF000000"/>
      </bottom>
      <diagonal/>
    </border>
    <border>
      <left style="thin">
        <color rgb="FFFFFFFF"/>
      </left>
      <right style="thin">
        <color rgb="FFFFFFFF"/>
      </right>
      <top style="thick">
        <color rgb="FF000000"/>
      </top>
      <bottom style="thin">
        <color rgb="FF000000"/>
      </bottom>
      <diagonal/>
    </border>
    <border>
      <left style="thin">
        <color rgb="FFFFFFFF"/>
      </left>
      <right style="thick">
        <color rgb="FF000000"/>
      </right>
      <top style="thick">
        <color rgb="FF000000"/>
      </top>
      <bottom style="thin">
        <color rgb="FF000000"/>
      </bottom>
      <diagonal/>
    </border>
    <border>
      <left style="thick">
        <color rgb="FF000000"/>
      </left>
      <right style="thin">
        <color rgb="FFFFFFFF"/>
      </right>
      <top style="thin">
        <color rgb="FFFFFFFF"/>
      </top>
      <bottom style="thin">
        <color rgb="FFFFFFFF"/>
      </bottom>
      <diagonal/>
    </border>
    <border>
      <left style="thin">
        <color rgb="FFFFFFFF"/>
      </left>
      <right style="thin">
        <color rgb="FF000000"/>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rgb="FF000000"/>
      </left>
      <right style="thin">
        <color rgb="FF000000"/>
      </right>
      <top style="thin">
        <color rgb="FF000000"/>
      </top>
      <bottom style="thin">
        <color rgb="FFFFFFFF"/>
      </bottom>
      <diagonal/>
    </border>
    <border>
      <left style="thin">
        <color rgb="FF000000"/>
      </left>
      <right style="thick">
        <color rgb="FF000000"/>
      </right>
      <top style="thin">
        <color rgb="FF000000"/>
      </top>
      <bottom style="thin">
        <color rgb="FFFFFFFF"/>
      </bottom>
      <diagonal/>
    </border>
    <border>
      <left style="thick">
        <color rgb="FF000000"/>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style="thick">
        <color rgb="FF000000"/>
      </left>
      <right style="thin">
        <color rgb="FF000000"/>
      </right>
      <top style="thin">
        <color rgb="FFFFFFFF"/>
      </top>
      <bottom style="thin">
        <color rgb="FFFFFFFF"/>
      </bottom>
      <diagonal/>
    </border>
    <border>
      <left style="medium">
        <color rgb="FF000000"/>
      </left>
      <right style="thin">
        <color rgb="FF000000"/>
      </right>
      <top style="thin">
        <color rgb="FF000000"/>
      </top>
      <bottom style="thin">
        <color rgb="FF000000"/>
      </bottom>
      <diagonal/>
    </border>
    <border>
      <left style="thick">
        <color rgb="FF000000"/>
      </left>
      <right style="thin">
        <color rgb="FF000000"/>
      </right>
      <top style="thin">
        <color rgb="FFFFFFFF"/>
      </top>
      <bottom style="thick">
        <color rgb="FF000000"/>
      </bottom>
      <diagonal/>
    </border>
    <border>
      <left style="thin">
        <color rgb="FF000000"/>
      </left>
      <right style="thin">
        <color rgb="FFFFFFFF"/>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FFFFFF"/>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thin">
        <color rgb="FF000000"/>
      </right>
      <top style="medium">
        <color rgb="FF000000"/>
      </top>
      <bottom style="medium">
        <color rgb="FF000000"/>
      </bottom>
      <diagonal/>
    </border>
    <border>
      <left style="medium">
        <color rgb="FF000000"/>
      </left>
      <right style="thin">
        <color rgb="FF000000"/>
      </right>
      <top style="thin">
        <color rgb="FFFFFFFF"/>
      </top>
      <bottom style="thin">
        <color rgb="FF000000"/>
      </bottom>
      <diagonal/>
    </border>
    <border>
      <left style="thin">
        <color rgb="FF000000"/>
      </left>
      <right style="thin">
        <color rgb="FF000000"/>
      </right>
      <top style="thin">
        <color rgb="FFFFFFFF"/>
      </top>
      <bottom style="thin">
        <color rgb="FF000000"/>
      </bottom>
      <diagonal/>
    </border>
    <border>
      <left style="thin">
        <color rgb="FFFFFFFF"/>
      </left>
      <right style="thin">
        <color rgb="FFFFFFFF"/>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FFFFFF"/>
      </left>
      <right style="thin">
        <color rgb="FFFFFFFF"/>
      </right>
      <top style="thin">
        <color rgb="FF000000"/>
      </top>
      <bottom style="medium">
        <color rgb="FF000000"/>
      </bottom>
      <diagonal/>
    </border>
    <border>
      <left style="thin">
        <color rgb="FF000000"/>
      </left>
      <right style="thin">
        <color rgb="FFFFFFFF"/>
      </right>
      <top style="thin">
        <color rgb="FFFFFFFF"/>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FFFFFF"/>
      </top>
      <bottom style="thin">
        <color rgb="FFFFFFFF"/>
      </bottom>
      <diagonal/>
    </border>
    <border>
      <left style="thin">
        <color rgb="FF000000"/>
      </left>
      <right style="medium">
        <color rgb="FF000000"/>
      </right>
      <top style="thin">
        <color rgb="FFFFFFFF"/>
      </top>
      <bottom style="thin">
        <color rgb="FF000000"/>
      </bottom>
      <diagonal/>
    </border>
    <border>
      <left style="thin">
        <color rgb="FFFFFFFF"/>
      </left>
      <right style="medium">
        <color rgb="FF000000"/>
      </right>
      <top style="thin">
        <color rgb="FF000000"/>
      </top>
      <bottom style="thin">
        <color rgb="FF000000"/>
      </bottom>
      <diagonal/>
    </border>
    <border>
      <left style="thin">
        <color rgb="FFFFFFFF"/>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FFFFFF"/>
      </bottom>
      <diagonal/>
    </border>
    <border>
      <left style="thin">
        <color rgb="FF000000"/>
      </left>
      <right style="thin">
        <color rgb="FF000000"/>
      </right>
      <top style="thin">
        <color rgb="FFFFFFFF"/>
      </top>
      <bottom style="medium">
        <color rgb="FF000000"/>
      </bottom>
      <diagonal/>
    </border>
    <border>
      <left style="thin">
        <color rgb="FFFFFFFF"/>
      </left>
      <right style="medium">
        <color rgb="FF000000"/>
      </right>
      <top style="thin">
        <color rgb="FFFFFFFF"/>
      </top>
      <bottom style="thin">
        <color rgb="FF000000"/>
      </bottom>
      <diagonal/>
    </border>
    <border>
      <left style="thin">
        <color rgb="FF000000"/>
      </left>
      <right style="medium">
        <color rgb="FF000000"/>
      </right>
      <top style="thin">
        <color rgb="FF000000"/>
      </top>
      <bottom style="medium">
        <color rgb="FF000000"/>
      </bottom>
      <diagonal/>
    </border>
    <border>
      <left/>
      <right/>
      <top style="thin">
        <color auto="1"/>
      </top>
      <bottom style="thin">
        <color auto="1"/>
      </bottom>
      <diagonal/>
    </border>
    <border>
      <left/>
      <right/>
      <top style="thin">
        <color auto="1"/>
      </top>
      <bottom/>
      <diagonal/>
    </border>
    <border>
      <left/>
      <right style="thin">
        <color rgb="FF000000"/>
      </right>
      <top style="thin">
        <color rgb="FF000000"/>
      </top>
      <bottom style="medium">
        <color rgb="FF000000"/>
      </bottom>
      <diagonal/>
    </border>
    <border>
      <left/>
      <right/>
      <top/>
      <bottom style="medium">
        <color rgb="FF000000"/>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right/>
      <top/>
      <bottom style="thin">
        <color auto="1"/>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medium">
        <color auto="1"/>
      </top>
      <bottom style="thin">
        <color rgb="FF000000"/>
      </bottom>
      <diagonal/>
    </border>
    <border>
      <left/>
      <right style="medium">
        <color auto="1"/>
      </right>
      <top/>
      <bottom style="thin">
        <color auto="1"/>
      </bottom>
      <diagonal/>
    </border>
    <border>
      <left style="thin">
        <color rgb="FF000000"/>
      </left>
      <right style="medium">
        <color rgb="FF000000"/>
      </right>
      <top style="thin">
        <color rgb="FF000000"/>
      </top>
      <bottom style="medium">
        <color auto="1"/>
      </bottom>
      <diagonal/>
    </border>
    <border>
      <left/>
      <right/>
      <top style="thin">
        <color rgb="FF000000"/>
      </top>
      <bottom style="thin">
        <color rgb="FF000000"/>
      </bottom>
      <diagonal/>
    </border>
    <border>
      <left/>
      <right/>
      <top/>
      <bottom style="thin">
        <color rgb="FF000000"/>
      </bottom>
      <diagonal/>
    </border>
    <border>
      <left/>
      <right/>
      <top/>
      <bottom style="thin">
        <color rgb="FFFDE9D9"/>
      </bottom>
      <diagonal/>
    </border>
    <border>
      <left style="thin">
        <color rgb="FFFDE9D9"/>
      </left>
      <right style="thin">
        <color rgb="FFFDE9D9"/>
      </right>
      <top style="thin">
        <color rgb="FFFDE9D9"/>
      </top>
      <bottom style="thin">
        <color rgb="FFFDE9D9"/>
      </bottom>
      <diagonal/>
    </border>
    <border>
      <left style="thin">
        <color rgb="FFFFC000"/>
      </left>
      <right style="thin">
        <color rgb="FFFFC000"/>
      </right>
      <top style="medium">
        <color rgb="FF000000"/>
      </top>
      <bottom style="medium">
        <color rgb="FF000000"/>
      </bottom>
      <diagonal/>
    </border>
    <border>
      <left style="thin">
        <color rgb="FFFFC000"/>
      </left>
      <right style="thin">
        <color rgb="FF000000"/>
      </right>
      <top style="medium">
        <color rgb="FF000000"/>
      </top>
      <bottom style="medium">
        <color rgb="FF000000"/>
      </bottom>
      <diagonal/>
    </border>
    <border>
      <left style="thin">
        <color rgb="FFFFC000"/>
      </left>
      <right style="thin">
        <color rgb="FF000000"/>
      </right>
      <top style="medium">
        <color rgb="FF000000"/>
      </top>
      <bottom style="thin">
        <color rgb="FF000000"/>
      </bottom>
      <diagonal/>
    </border>
    <border>
      <left/>
      <right style="thin">
        <color rgb="FF000000"/>
      </right>
      <top/>
      <bottom/>
      <diagonal/>
    </border>
    <border>
      <left style="thin">
        <color rgb="FF000000"/>
      </left>
      <right style="thin">
        <color rgb="FF000000"/>
      </right>
      <top style="thin">
        <color rgb="FFFDE9D9"/>
      </top>
      <bottom style="thin">
        <color rgb="FF000000"/>
      </bottom>
      <diagonal/>
    </border>
    <border>
      <left style="thin">
        <color rgb="FF000000"/>
      </left>
      <right style="medium">
        <color rgb="FF000000"/>
      </right>
      <top style="thin">
        <color rgb="FFFDE9D9"/>
      </top>
      <bottom style="thin">
        <color rgb="FFFDE9D9"/>
      </bottom>
      <diagonal/>
    </border>
    <border>
      <left style="thin">
        <color rgb="FF000000"/>
      </left>
      <right style="medium">
        <color rgb="FF000000"/>
      </right>
      <top style="thin">
        <color rgb="FFFDE9D9"/>
      </top>
      <bottom style="thin">
        <color rgb="FF000000"/>
      </bottom>
      <diagonal/>
    </border>
    <border>
      <left style="thin">
        <color rgb="FFFDE9D9"/>
      </left>
      <right style="thin">
        <color rgb="FFFDE9D9"/>
      </right>
      <top style="thin">
        <color rgb="FF000000"/>
      </top>
      <bottom style="thin">
        <color rgb="FF000000"/>
      </bottom>
      <diagonal/>
    </border>
    <border>
      <left style="thin">
        <color rgb="FFFDE9D9"/>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FDE9D9"/>
      </left>
      <right style="thin">
        <color rgb="FFFDE9D9"/>
      </right>
      <top style="thin">
        <color rgb="FF000000"/>
      </top>
      <bottom style="medium">
        <color rgb="FF000000"/>
      </bottom>
      <diagonal/>
    </border>
    <border>
      <left style="thin">
        <color rgb="FFFDE9D9"/>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FFC000"/>
      </bottom>
      <diagonal/>
    </border>
    <border>
      <left style="thin">
        <color rgb="FFFDE9D9"/>
      </left>
      <right style="medium">
        <color rgb="FF000000"/>
      </right>
      <top style="thin">
        <color rgb="FFFDE9D9"/>
      </top>
      <bottom style="thin">
        <color rgb="FF000000"/>
      </bottom>
      <diagonal/>
    </border>
    <border>
      <left style="thin">
        <color rgb="FF000000"/>
      </left>
      <right style="thin">
        <color rgb="FF000000"/>
      </right>
      <top style="thin">
        <color rgb="FFFDE9D9"/>
      </top>
      <bottom style="medium">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medium">
        <color auto="1"/>
      </right>
      <top/>
      <bottom/>
      <diagonal/>
    </border>
    <border>
      <left style="medium">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rgb="FF965354"/>
      </left>
      <right/>
      <top style="thin">
        <color rgb="FF965354"/>
      </top>
      <bottom style="thin">
        <color rgb="FFFDE9D9"/>
      </bottom>
      <diagonal/>
    </border>
    <border>
      <left/>
      <right/>
      <top style="thin">
        <color rgb="FF965354"/>
      </top>
      <bottom style="thin">
        <color rgb="FFFDE9D9"/>
      </bottom>
      <diagonal/>
    </border>
    <border>
      <left style="thin">
        <color auto="1"/>
      </left>
      <right/>
      <top style="thin">
        <color auto="1"/>
      </top>
      <bottom style="dotted">
        <color rgb="FF965354"/>
      </bottom>
      <diagonal/>
    </border>
    <border>
      <left style="thin">
        <color auto="1"/>
      </left>
      <right/>
      <top style="dotted">
        <color rgb="FF965354"/>
      </top>
      <bottom style="dotted">
        <color rgb="FF965354"/>
      </bottom>
      <diagonal/>
    </border>
    <border>
      <left style="thin">
        <color auto="1"/>
      </left>
      <right/>
      <top style="thin">
        <color rgb="FF965354"/>
      </top>
      <bottom style="dotted">
        <color rgb="FF965354"/>
      </bottom>
      <diagonal/>
    </border>
    <border>
      <left style="thin">
        <color auto="1"/>
      </left>
      <right/>
      <top style="dotted">
        <color rgb="FF965354"/>
      </top>
      <bottom style="thin">
        <color auto="1"/>
      </bottom>
      <diagonal/>
    </border>
    <border>
      <left/>
      <right style="thin">
        <color auto="1"/>
      </right>
      <top style="dotted">
        <color rgb="FF965354"/>
      </top>
      <bottom style="thin">
        <color auto="1"/>
      </bottom>
      <diagonal/>
    </border>
    <border>
      <left style="thin">
        <color rgb="FF965354"/>
      </left>
      <right/>
      <top style="thin">
        <color rgb="FF965354"/>
      </top>
      <bottom/>
      <diagonal/>
    </border>
    <border>
      <left/>
      <right/>
      <top style="thin">
        <color rgb="FF965354"/>
      </top>
      <bottom/>
      <diagonal/>
    </border>
    <border>
      <left/>
      <right style="thin">
        <color rgb="FF965354"/>
      </right>
      <top style="thin">
        <color rgb="FF965354"/>
      </top>
      <bottom/>
      <diagonal/>
    </border>
    <border>
      <left style="thin">
        <color rgb="FF965354"/>
      </left>
      <right/>
      <top/>
      <bottom/>
      <diagonal/>
    </border>
    <border>
      <left/>
      <right style="thin">
        <color rgb="FF965354"/>
      </right>
      <top/>
      <bottom/>
      <diagonal/>
    </border>
    <border>
      <left style="thin">
        <color rgb="FF965354"/>
      </left>
      <right/>
      <top style="thin">
        <color rgb="FF000000"/>
      </top>
      <bottom/>
      <diagonal/>
    </border>
    <border>
      <left style="thin">
        <color rgb="FFFDE9D9"/>
      </left>
      <right/>
      <top style="thin">
        <color rgb="FF000000"/>
      </top>
      <bottom/>
      <diagonal/>
    </border>
    <border>
      <left/>
      <right style="thin">
        <color rgb="FF965354"/>
      </right>
      <top style="thin">
        <color rgb="FF000000"/>
      </top>
      <bottom/>
      <diagonal/>
    </border>
    <border>
      <left style="thin">
        <color rgb="FF965354"/>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rgb="FF965354"/>
      </right>
      <top style="thin">
        <color auto="1"/>
      </top>
      <bottom style="dotted">
        <color rgb="FF965354"/>
      </bottom>
      <diagonal/>
    </border>
    <border>
      <left style="thin">
        <color auto="1"/>
      </left>
      <right style="thin">
        <color rgb="FF965354"/>
      </right>
      <top style="dotted">
        <color rgb="FF965354"/>
      </top>
      <bottom style="dotted">
        <color rgb="FF965354"/>
      </bottom>
      <diagonal/>
    </border>
    <border>
      <left style="thin">
        <color auto="1"/>
      </left>
      <right style="thin">
        <color rgb="FF965354"/>
      </right>
      <top style="thin">
        <color rgb="FF965354"/>
      </top>
      <bottom style="dotted">
        <color rgb="FF965354"/>
      </bottom>
      <diagonal/>
    </border>
    <border>
      <left style="thin">
        <color auto="1"/>
      </left>
      <right style="thin">
        <color rgb="FF965354"/>
      </right>
      <top style="thin">
        <color rgb="FF965354"/>
      </top>
      <bottom style="thin">
        <color rgb="FF965354"/>
      </bottom>
      <diagonal/>
    </border>
    <border>
      <left style="thin">
        <color rgb="FF965354"/>
      </left>
      <right style="thin">
        <color auto="1"/>
      </right>
      <top style="dashed">
        <color auto="1"/>
      </top>
      <bottom style="thin">
        <color rgb="FF965354"/>
      </bottom>
      <diagonal/>
    </border>
    <border>
      <left style="thin">
        <color auto="1"/>
      </left>
      <right/>
      <top style="thin">
        <color rgb="FF965354"/>
      </top>
      <bottom style="thin">
        <color rgb="FF965354"/>
      </bottom>
      <diagonal/>
    </border>
    <border>
      <left style="thin">
        <color auto="1"/>
      </left>
      <right style="thin">
        <color auto="1"/>
      </right>
      <top style="dashed">
        <color auto="1"/>
      </top>
      <bottom style="thin">
        <color rgb="FF965354"/>
      </bottom>
      <diagonal/>
    </border>
    <border>
      <left style="thin">
        <color rgb="FFFDE9D9"/>
      </left>
      <right style="thin">
        <color rgb="FFFDE9D9"/>
      </right>
      <top style="thin">
        <color rgb="FFFDE9D9"/>
      </top>
      <bottom style="thin">
        <color rgb="FF000000"/>
      </bottom>
      <diagonal/>
    </border>
    <border>
      <left style="thin">
        <color auto="1"/>
      </left>
      <right/>
      <top style="thin">
        <color rgb="FF000000"/>
      </top>
      <bottom/>
      <diagonal/>
    </border>
    <border>
      <left/>
      <right style="thin">
        <color rgb="FFFDE9D9"/>
      </right>
      <top style="thin">
        <color rgb="FF000000"/>
      </top>
      <bottom/>
      <diagonal/>
    </border>
    <border>
      <left/>
      <right style="thin">
        <color auto="1"/>
      </right>
      <top style="thin">
        <color auto="1"/>
      </top>
      <bottom style="dotted">
        <color rgb="FF965354"/>
      </bottom>
      <diagonal/>
    </border>
    <border>
      <left/>
      <right style="thin">
        <color auto="1"/>
      </right>
      <top style="dotted">
        <color rgb="FF965354"/>
      </top>
      <bottom style="dotted">
        <color rgb="FF965354"/>
      </bottom>
      <diagonal/>
    </border>
    <border>
      <left/>
      <right style="thin">
        <color auto="1"/>
      </right>
      <top style="thin">
        <color rgb="FF965354"/>
      </top>
      <bottom style="dotted">
        <color rgb="FF965354"/>
      </bottom>
      <diagonal/>
    </border>
    <border>
      <left style="thin">
        <color rgb="FF965354"/>
      </left>
      <right style="dotted">
        <color rgb="FF965354"/>
      </right>
      <top style="thin">
        <color rgb="FF965354"/>
      </top>
      <bottom style="dotted">
        <color rgb="FF965354"/>
      </bottom>
      <diagonal/>
    </border>
    <border>
      <left style="dotted">
        <color rgb="FF965354"/>
      </left>
      <right style="dotted">
        <color rgb="FF965354"/>
      </right>
      <top style="thin">
        <color rgb="FF965354"/>
      </top>
      <bottom style="dotted">
        <color rgb="FF965354"/>
      </bottom>
      <diagonal/>
    </border>
    <border>
      <left style="dotted">
        <color rgb="FF965354"/>
      </left>
      <right style="thin">
        <color rgb="FF965354"/>
      </right>
      <top style="thin">
        <color rgb="FF965354"/>
      </top>
      <bottom style="dotted">
        <color rgb="FF965354"/>
      </bottom>
      <diagonal/>
    </border>
    <border>
      <left style="thin">
        <color rgb="FF965354"/>
      </left>
      <right style="dotted">
        <color rgb="FF965354"/>
      </right>
      <top style="dotted">
        <color rgb="FF965354"/>
      </top>
      <bottom style="dotted">
        <color rgb="FF965354"/>
      </bottom>
      <diagonal/>
    </border>
    <border>
      <left style="dotted">
        <color rgb="FF965354"/>
      </left>
      <right style="dotted">
        <color rgb="FF965354"/>
      </right>
      <top style="dotted">
        <color rgb="FF965354"/>
      </top>
      <bottom style="dotted">
        <color rgb="FF965354"/>
      </bottom>
      <diagonal/>
    </border>
    <border>
      <left style="dotted">
        <color rgb="FF965354"/>
      </left>
      <right style="thin">
        <color rgb="FF965354"/>
      </right>
      <top style="dotted">
        <color rgb="FF965354"/>
      </top>
      <bottom style="dotted">
        <color rgb="FF965354"/>
      </bottom>
      <diagonal/>
    </border>
    <border>
      <left style="thin">
        <color rgb="FF965354"/>
      </left>
      <right/>
      <top style="dotted">
        <color rgb="FF965354"/>
      </top>
      <bottom/>
      <diagonal/>
    </border>
    <border>
      <left/>
      <right/>
      <top style="dotted">
        <color rgb="FF965354"/>
      </top>
      <bottom/>
      <diagonal/>
    </border>
    <border>
      <left style="thin">
        <color rgb="FF965354"/>
      </left>
      <right/>
      <top/>
      <bottom style="dotted">
        <color rgb="FF965354"/>
      </bottom>
      <diagonal/>
    </border>
    <border>
      <left/>
      <right/>
      <top/>
      <bottom style="dotted">
        <color rgb="FF965354"/>
      </bottom>
      <diagonal/>
    </border>
    <border>
      <left/>
      <right style="dotted">
        <color rgb="FF965354"/>
      </right>
      <top style="dotted">
        <color rgb="FF965354"/>
      </top>
      <bottom/>
      <diagonal/>
    </border>
    <border>
      <left/>
      <right style="thin">
        <color rgb="FFFDE9D9"/>
      </right>
      <top style="dotted">
        <color rgb="FF965354"/>
      </top>
      <bottom/>
      <diagonal/>
    </border>
    <border>
      <left/>
      <right style="thin">
        <color rgb="FFFDE9D9"/>
      </right>
      <top/>
      <bottom/>
      <diagonal/>
    </border>
    <border>
      <left style="thin">
        <color rgb="FFFDE9D9"/>
      </left>
      <right style="thin">
        <color rgb="FF000000"/>
      </right>
      <top style="thin">
        <color rgb="FF000000"/>
      </top>
      <bottom style="thin">
        <color rgb="FF000000"/>
      </bottom>
      <diagonal/>
    </border>
    <border>
      <left/>
      <right style="thin">
        <color rgb="FFFDE9D9"/>
      </right>
      <top/>
      <bottom style="dotted">
        <color rgb="FF965354"/>
      </bottom>
      <diagonal/>
    </border>
    <border>
      <left style="dotted">
        <color rgb="FF965354"/>
      </left>
      <right style="dotted">
        <color rgb="FF965354"/>
      </right>
      <top/>
      <bottom style="dotted">
        <color rgb="FF965354"/>
      </bottom>
      <diagonal/>
    </border>
    <border>
      <left style="dotted">
        <color rgb="FF965354"/>
      </left>
      <right/>
      <top/>
      <bottom/>
      <diagonal/>
    </border>
    <border>
      <left/>
      <right style="thin">
        <color auto="1"/>
      </right>
      <top style="thin">
        <color rgb="FF965354"/>
      </top>
      <bottom/>
      <diagonal/>
    </border>
    <border>
      <left/>
      <right style="thin">
        <color auto="1"/>
      </right>
      <top/>
      <bottom style="dotted">
        <color rgb="FF965354"/>
      </bottom>
      <diagonal/>
    </border>
    <border>
      <left/>
      <right/>
      <top/>
      <bottom style="double">
        <color indexed="64"/>
      </bottom>
      <diagonal/>
    </border>
    <border>
      <left/>
      <right/>
      <top style="thin">
        <color rgb="FF000000"/>
      </top>
      <bottom style="double">
        <color indexed="64"/>
      </bottom>
      <diagonal/>
    </border>
  </borders>
  <cellStyleXfs count="8">
    <xf numFmtId="0" fontId="0" fillId="0" borderId="0">
      <alignment vertical="center"/>
    </xf>
    <xf numFmtId="43" fontId="7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0" fontId="74" fillId="0" borderId="0">
      <alignment vertical="center"/>
    </xf>
    <xf numFmtId="0" fontId="71" fillId="0" borderId="0">
      <alignment vertical="center"/>
    </xf>
    <xf numFmtId="0" fontId="99" fillId="0" borderId="0" applyNumberFormat="0" applyFill="0" applyBorder="0" applyAlignment="0" applyProtection="0">
      <alignment vertical="center"/>
    </xf>
    <xf numFmtId="43" fontId="71" fillId="0" borderId="0" applyFont="0" applyFill="0" applyBorder="0" applyAlignment="0" applyProtection="0">
      <alignment vertical="center"/>
    </xf>
  </cellStyleXfs>
  <cellXfs count="647">
    <xf numFmtId="0" fontId="0" fillId="0" borderId="0" xfId="0">
      <alignment vertical="center"/>
    </xf>
    <xf numFmtId="0" fontId="2" fillId="0" borderId="0" xfId="0" applyNumberFormat="1" applyFont="1" applyBorder="1" applyAlignment="1">
      <alignment vertical="center"/>
    </xf>
    <xf numFmtId="0" fontId="3" fillId="0" borderId="0" xfId="0" applyNumberFormat="1" applyFont="1" applyBorder="1" applyAlignment="1">
      <alignment vertical="center"/>
    </xf>
    <xf numFmtId="0" fontId="4" fillId="0" borderId="0" xfId="0" applyFont="1">
      <alignment vertical="center"/>
    </xf>
    <xf numFmtId="0" fontId="5" fillId="0" borderId="0" xfId="0" applyNumberFormat="1" applyFont="1" applyBorder="1" applyAlignment="1">
      <alignment vertical="center"/>
    </xf>
    <xf numFmtId="0" fontId="6" fillId="0" borderId="0" xfId="0" applyNumberFormat="1" applyFont="1" applyBorder="1" applyAlignment="1">
      <alignment vertical="center"/>
    </xf>
    <xf numFmtId="176" fontId="5" fillId="0" borderId="0" xfId="2" applyNumberFormat="1" applyFont="1" applyBorder="1" applyAlignment="1">
      <alignment vertical="center"/>
    </xf>
    <xf numFmtId="176" fontId="5" fillId="0" borderId="0" xfId="0" applyNumberFormat="1" applyFont="1" applyBorder="1" applyAlignment="1">
      <alignment vertical="center"/>
    </xf>
    <xf numFmtId="10" fontId="2" fillId="0" borderId="0" xfId="0" applyNumberFormat="1" applyFont="1" applyBorder="1" applyAlignment="1">
      <alignment vertical="center"/>
    </xf>
    <xf numFmtId="57" fontId="2" fillId="0" borderId="0" xfId="0" applyNumberFormat="1" applyFont="1" applyBorder="1" applyAlignment="1">
      <alignment horizontal="left" vertical="center"/>
    </xf>
    <xf numFmtId="10" fontId="3" fillId="0" borderId="0" xfId="0" applyNumberFormat="1" applyFont="1" applyBorder="1" applyAlignment="1">
      <alignment vertical="center"/>
    </xf>
    <xf numFmtId="0" fontId="7" fillId="0" borderId="0" xfId="0" applyNumberFormat="1" applyFont="1" applyBorder="1" applyAlignment="1">
      <alignment horizontal="center" vertical="center"/>
    </xf>
    <xf numFmtId="0" fontId="8" fillId="0" borderId="1" xfId="0" applyNumberFormat="1" applyFont="1" applyBorder="1" applyAlignment="1">
      <alignment horizontal="left" vertical="center"/>
    </xf>
    <xf numFmtId="1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8" fillId="0" borderId="2" xfId="0" applyNumberFormat="1" applyFont="1" applyBorder="1" applyAlignment="1">
      <alignment horizontal="left" vertical="center"/>
    </xf>
    <xf numFmtId="9" fontId="2" fillId="0" borderId="0" xfId="0" applyNumberFormat="1" applyFont="1" applyBorder="1" applyAlignment="1">
      <alignment vertical="center"/>
    </xf>
    <xf numFmtId="14" fontId="2" fillId="0" borderId="0" xfId="0" applyNumberFormat="1" applyFont="1" applyBorder="1" applyAlignment="1">
      <alignment vertical="center"/>
    </xf>
    <xf numFmtId="0" fontId="9" fillId="0" borderId="0" xfId="0" applyNumberFormat="1" applyFont="1" applyBorder="1" applyAlignment="1">
      <alignment vertical="center"/>
    </xf>
    <xf numFmtId="0" fontId="10" fillId="0" borderId="0" xfId="0" applyNumberFormat="1" applyFont="1" applyBorder="1" applyAlignment="1">
      <alignment vertical="center"/>
    </xf>
    <xf numFmtId="9" fontId="9" fillId="0" borderId="0" xfId="0" applyNumberFormat="1" applyFont="1" applyBorder="1" applyAlignment="1">
      <alignment vertical="center"/>
    </xf>
    <xf numFmtId="43" fontId="9" fillId="0" borderId="0" xfId="0" applyNumberFormat="1" applyFont="1" applyBorder="1" applyAlignment="1">
      <alignment vertical="center"/>
    </xf>
    <xf numFmtId="0" fontId="11" fillId="2" borderId="3" xfId="0" applyNumberFormat="1" applyFont="1" applyFill="1" applyBorder="1" applyAlignment="1">
      <alignment horizontal="left" vertical="center"/>
    </xf>
    <xf numFmtId="0" fontId="11" fillId="2" borderId="3" xfId="0" applyNumberFormat="1" applyFont="1" applyFill="1" applyBorder="1" applyAlignment="1">
      <alignment horizontal="center" vertical="center"/>
    </xf>
    <xf numFmtId="0" fontId="2" fillId="2" borderId="3" xfId="0" applyNumberFormat="1" applyFont="1" applyFill="1" applyBorder="1" applyAlignment="1">
      <alignment vertical="center"/>
    </xf>
    <xf numFmtId="0" fontId="2" fillId="2" borderId="12"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xf>
    <xf numFmtId="0" fontId="12" fillId="2" borderId="17" xfId="0" applyNumberFormat="1" applyFont="1" applyFill="1" applyBorder="1" applyAlignment="1">
      <alignment horizontal="center" vertical="center"/>
    </xf>
    <xf numFmtId="0" fontId="12" fillId="2" borderId="18" xfId="0" applyNumberFormat="1" applyFont="1" applyFill="1" applyBorder="1" applyAlignment="1">
      <alignment horizontal="center" vertical="center"/>
    </xf>
    <xf numFmtId="0" fontId="2" fillId="2" borderId="20" xfId="0" applyNumberFormat="1" applyFont="1" applyFill="1" applyBorder="1" applyAlignment="1">
      <alignment horizontal="center" vertical="center"/>
    </xf>
    <xf numFmtId="0" fontId="12" fillId="2" borderId="21" xfId="0" applyNumberFormat="1" applyFont="1" applyFill="1" applyBorder="1" applyAlignment="1">
      <alignment horizontal="center" vertical="center"/>
    </xf>
    <xf numFmtId="0" fontId="2" fillId="2" borderId="22" xfId="0" applyNumberFormat="1" applyFont="1" applyFill="1" applyBorder="1" applyAlignment="1">
      <alignment horizontal="center" vertical="center"/>
    </xf>
    <xf numFmtId="0" fontId="2" fillId="2" borderId="23"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28" xfId="0" applyNumberFormat="1" applyFont="1" applyFill="1" applyBorder="1" applyAlignment="1">
      <alignment horizontal="center" vertical="center"/>
    </xf>
    <xf numFmtId="0" fontId="12" fillId="2" borderId="29" xfId="0" applyNumberFormat="1" applyFont="1" applyFill="1" applyBorder="1" applyAlignment="1">
      <alignment horizontal="center" vertical="center"/>
    </xf>
    <xf numFmtId="0" fontId="2" fillId="2" borderId="30" xfId="0" applyNumberFormat="1" applyFont="1" applyFill="1" applyBorder="1" applyAlignment="1">
      <alignment horizontal="center" vertical="center"/>
    </xf>
    <xf numFmtId="0" fontId="2" fillId="2" borderId="31"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11" fillId="2" borderId="3" xfId="0" applyNumberFormat="1" applyFont="1" applyFill="1" applyBorder="1" applyAlignment="1">
      <alignment vertical="center"/>
    </xf>
    <xf numFmtId="0" fontId="15" fillId="2" borderId="3" xfId="0" applyNumberFormat="1" applyFont="1" applyFill="1" applyBorder="1" applyAlignment="1">
      <alignment vertical="center"/>
    </xf>
    <xf numFmtId="0" fontId="2" fillId="2" borderId="3" xfId="0" applyNumberFormat="1" applyFont="1" applyFill="1" applyBorder="1" applyAlignment="1">
      <alignment horizontal="center" vertical="center"/>
    </xf>
    <xf numFmtId="9" fontId="2" fillId="2" borderId="3" xfId="0" applyNumberFormat="1" applyFont="1" applyFill="1" applyBorder="1" applyAlignment="1">
      <alignment horizontal="center" vertical="center"/>
    </xf>
    <xf numFmtId="0" fontId="18" fillId="2" borderId="12" xfId="0" applyNumberFormat="1" applyFont="1" applyFill="1" applyBorder="1" applyAlignment="1">
      <alignment horizontal="center" vertical="center"/>
    </xf>
    <xf numFmtId="0" fontId="18" fillId="2" borderId="12" xfId="0" applyNumberFormat="1" applyFont="1" applyFill="1" applyBorder="1" applyAlignment="1">
      <alignment vertical="center"/>
    </xf>
    <xf numFmtId="0" fontId="20" fillId="2" borderId="12" xfId="0" applyNumberFormat="1" applyFont="1" applyFill="1" applyBorder="1" applyAlignment="1">
      <alignment horizontal="center" vertical="center"/>
    </xf>
    <xf numFmtId="0" fontId="20" fillId="2" borderId="12" xfId="0" applyNumberFormat="1" applyFont="1" applyFill="1" applyBorder="1" applyAlignment="1">
      <alignment vertical="center"/>
    </xf>
    <xf numFmtId="10" fontId="2" fillId="2" borderId="3" xfId="0" applyNumberFormat="1" applyFont="1" applyFill="1" applyBorder="1" applyAlignment="1">
      <alignment horizontal="center" vertical="center"/>
    </xf>
    <xf numFmtId="0" fontId="21" fillId="2" borderId="34" xfId="0" applyNumberFormat="1" applyFont="1" applyFill="1" applyBorder="1" applyAlignment="1">
      <alignment horizontal="center" vertical="center"/>
    </xf>
    <xf numFmtId="0" fontId="21" fillId="2" borderId="35" xfId="0" applyNumberFormat="1" applyFont="1" applyFill="1" applyBorder="1" applyAlignment="1">
      <alignment horizontal="center" vertical="center"/>
    </xf>
    <xf numFmtId="10" fontId="21" fillId="2" borderId="23" xfId="0" applyNumberFormat="1" applyFont="1" applyFill="1" applyBorder="1" applyAlignment="1">
      <alignment horizontal="center" vertical="center"/>
    </xf>
    <xf numFmtId="0" fontId="21" fillId="2" borderId="23" xfId="0" applyNumberFormat="1" applyFont="1" applyFill="1" applyBorder="1" applyAlignment="1">
      <alignment horizontal="center" vertical="center"/>
    </xf>
    <xf numFmtId="10" fontId="21" fillId="2" borderId="39" xfId="0" applyNumberFormat="1" applyFont="1" applyFill="1" applyBorder="1" applyAlignment="1">
      <alignment horizontal="center" vertical="center"/>
    </xf>
    <xf numFmtId="0" fontId="21" fillId="2" borderId="39" xfId="0" applyNumberFormat="1" applyFont="1" applyFill="1" applyBorder="1" applyAlignment="1">
      <alignment horizontal="center" vertical="center"/>
    </xf>
    <xf numFmtId="0" fontId="21" fillId="2" borderId="12" xfId="0" applyNumberFormat="1" applyFont="1" applyFill="1" applyBorder="1" applyAlignment="1">
      <alignment horizontal="center" vertical="center"/>
    </xf>
    <xf numFmtId="10" fontId="21" fillId="2" borderId="12"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21" fillId="2" borderId="45" xfId="0" applyNumberFormat="1" applyFont="1" applyFill="1" applyBorder="1" applyAlignment="1">
      <alignment horizontal="center" vertical="center"/>
    </xf>
    <xf numFmtId="176" fontId="21" fillId="2" borderId="39" xfId="0" applyNumberFormat="1" applyFont="1" applyFill="1" applyBorder="1" applyAlignment="1">
      <alignment horizontal="center" vertical="center"/>
    </xf>
    <xf numFmtId="0" fontId="21" fillId="2" borderId="12" xfId="0" applyNumberFormat="1" applyFont="1" applyFill="1" applyBorder="1" applyAlignment="1">
      <alignment vertical="center"/>
    </xf>
    <xf numFmtId="10" fontId="21" fillId="2" borderId="52" xfId="0" applyNumberFormat="1" applyFont="1" applyFill="1" applyBorder="1" applyAlignment="1">
      <alignment horizontal="center" vertical="center"/>
    </xf>
    <xf numFmtId="0" fontId="21" fillId="2" borderId="42" xfId="0" applyNumberFormat="1" applyFont="1" applyFill="1" applyBorder="1" applyAlignment="1">
      <alignment horizontal="center" vertical="center"/>
    </xf>
    <xf numFmtId="0" fontId="21" fillId="2" borderId="42" xfId="0" applyNumberFormat="1" applyFont="1" applyFill="1" applyBorder="1" applyAlignment="1">
      <alignment vertical="center"/>
    </xf>
    <xf numFmtId="43" fontId="9" fillId="0" borderId="0" xfId="1" applyFont="1" applyBorder="1" applyAlignment="1">
      <alignment vertical="center"/>
    </xf>
    <xf numFmtId="0" fontId="23" fillId="0" borderId="0" xfId="0" applyNumberFormat="1" applyFont="1" applyBorder="1" applyAlignment="1">
      <alignment vertical="center"/>
    </xf>
    <xf numFmtId="43" fontId="23" fillId="0" borderId="0" xfId="1" applyFont="1" applyBorder="1" applyAlignment="1">
      <alignment vertical="center"/>
    </xf>
    <xf numFmtId="0" fontId="13" fillId="0" borderId="0" xfId="0" applyNumberFormat="1" applyFont="1" applyBorder="1" applyAlignment="1">
      <alignment vertical="center"/>
    </xf>
    <xf numFmtId="0" fontId="5" fillId="2" borderId="0" xfId="0" applyNumberFormat="1" applyFont="1" applyFill="1" applyBorder="1" applyAlignment="1">
      <alignment vertical="center"/>
    </xf>
    <xf numFmtId="9" fontId="25" fillId="2" borderId="0" xfId="0" applyNumberFormat="1" applyFont="1" applyFill="1" applyBorder="1" applyAlignment="1">
      <alignment horizontal="center" vertical="center"/>
    </xf>
    <xf numFmtId="9" fontId="26" fillId="2" borderId="0" xfId="0" applyNumberFormat="1" applyFont="1" applyFill="1" applyBorder="1" applyAlignment="1">
      <alignment vertical="center"/>
    </xf>
    <xf numFmtId="9" fontId="26" fillId="2" borderId="0" xfId="0" applyNumberFormat="1" applyFont="1" applyFill="1" applyBorder="1" applyAlignment="1">
      <alignment horizontal="center" vertical="center"/>
    </xf>
    <xf numFmtId="9" fontId="27" fillId="2" borderId="0" xfId="0" applyNumberFormat="1" applyFont="1" applyFill="1" applyBorder="1" applyAlignment="1">
      <alignment horizontal="center" vertical="center"/>
    </xf>
    <xf numFmtId="9" fontId="5" fillId="2" borderId="0" xfId="0" applyNumberFormat="1" applyFont="1" applyFill="1" applyBorder="1" applyAlignment="1">
      <alignment horizontal="center" vertical="center"/>
    </xf>
    <xf numFmtId="0" fontId="28" fillId="2" borderId="0" xfId="0"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29" fillId="2" borderId="0" xfId="0" applyNumberFormat="1" applyFont="1" applyFill="1" applyBorder="1" applyAlignment="1">
      <alignment vertical="center"/>
    </xf>
    <xf numFmtId="9" fontId="29" fillId="2" borderId="0" xfId="0" applyNumberFormat="1" applyFont="1" applyFill="1" applyBorder="1" applyAlignment="1">
      <alignment horizontal="center" vertical="center"/>
    </xf>
    <xf numFmtId="49" fontId="29" fillId="2" borderId="0" xfId="0" applyNumberFormat="1" applyFont="1" applyFill="1" applyBorder="1" applyAlignment="1">
      <alignment horizontal="center" vertical="center"/>
    </xf>
    <xf numFmtId="0" fontId="30" fillId="2" borderId="0" xfId="0" applyNumberFormat="1" applyFont="1" applyFill="1" applyBorder="1" applyAlignment="1">
      <alignment vertical="center"/>
    </xf>
    <xf numFmtId="0" fontId="31" fillId="2" borderId="0"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0" fontId="33" fillId="0" borderId="0" xfId="0" applyFont="1" applyFill="1">
      <alignment vertical="center"/>
    </xf>
    <xf numFmtId="0" fontId="34" fillId="0" borderId="0" xfId="0" applyNumberFormat="1" applyFont="1" applyFill="1" applyBorder="1" applyAlignment="1">
      <alignment vertical="center"/>
    </xf>
    <xf numFmtId="0" fontId="31" fillId="0" borderId="0" xfId="0" applyNumberFormat="1" applyFont="1" applyFill="1" applyBorder="1" applyAlignment="1">
      <alignment horizontal="center" vertical="center"/>
    </xf>
    <xf numFmtId="0" fontId="31" fillId="0" borderId="0" xfId="0" applyNumberFormat="1" applyFont="1" applyFill="1" applyBorder="1" applyAlignment="1">
      <alignment vertical="center"/>
    </xf>
    <xf numFmtId="57" fontId="31" fillId="0" borderId="0" xfId="0" applyNumberFormat="1" applyFont="1" applyFill="1" applyBorder="1" applyAlignment="1">
      <alignment horizontal="center" vertical="center"/>
    </xf>
    <xf numFmtId="10" fontId="0" fillId="0" borderId="55" xfId="0" applyNumberFormat="1" applyBorder="1" applyAlignment="1">
      <alignment horizontal="center" vertical="center"/>
    </xf>
    <xf numFmtId="10" fontId="0" fillId="0" borderId="56" xfId="0" applyNumberFormat="1" applyBorder="1" applyAlignment="1">
      <alignment horizontal="center" vertical="center"/>
    </xf>
    <xf numFmtId="9" fontId="0" fillId="0" borderId="56" xfId="0" applyNumberFormat="1" applyBorder="1" applyAlignment="1">
      <alignment horizontal="center" vertical="center"/>
    </xf>
    <xf numFmtId="9" fontId="0" fillId="0" borderId="55" xfId="0" applyNumberFormat="1" applyBorder="1" applyAlignment="1">
      <alignment horizontal="center" vertical="center"/>
    </xf>
    <xf numFmtId="10" fontId="31" fillId="0" borderId="0" xfId="0" applyNumberFormat="1" applyFont="1" applyFill="1" applyBorder="1" applyAlignment="1">
      <alignment vertical="center"/>
    </xf>
    <xf numFmtId="9" fontId="6" fillId="0" borderId="0" xfId="0" applyNumberFormat="1" applyFont="1" applyBorder="1" applyAlignment="1">
      <alignment vertical="center"/>
    </xf>
    <xf numFmtId="0" fontId="0" fillId="0" borderId="0" xfId="0" applyProtection="1">
      <alignment vertical="center"/>
      <protection hidden="1"/>
    </xf>
    <xf numFmtId="0" fontId="36" fillId="0" borderId="0" xfId="0" applyNumberFormat="1" applyFont="1" applyBorder="1" applyAlignment="1" applyProtection="1">
      <alignment vertical="center"/>
      <protection hidden="1"/>
    </xf>
    <xf numFmtId="0" fontId="37" fillId="0" borderId="0" xfId="0" applyNumberFormat="1" applyFont="1" applyBorder="1" applyAlignment="1" applyProtection="1">
      <alignment horizontal="center" vertical="center"/>
      <protection hidden="1"/>
    </xf>
    <xf numFmtId="0" fontId="36" fillId="0" borderId="0" xfId="0" applyNumberFormat="1" applyFont="1" applyBorder="1" applyAlignment="1" applyProtection="1">
      <alignment horizontal="center" vertical="center"/>
      <protection hidden="1"/>
    </xf>
    <xf numFmtId="0" fontId="39" fillId="0" borderId="0" xfId="0" applyNumberFormat="1" applyFont="1" applyBorder="1" applyAlignment="1" applyProtection="1">
      <alignment horizontal="left" vertical="center"/>
      <protection hidden="1"/>
    </xf>
    <xf numFmtId="0" fontId="3" fillId="0" borderId="0" xfId="0" applyNumberFormat="1" applyFont="1" applyBorder="1" applyProtection="1">
      <alignment vertical="center"/>
      <protection hidden="1"/>
    </xf>
    <xf numFmtId="0" fontId="40" fillId="0" borderId="0" xfId="0" applyNumberFormat="1" applyFont="1" applyBorder="1" applyAlignment="1" applyProtection="1">
      <alignment horizontal="left" vertical="center"/>
      <protection hidden="1"/>
    </xf>
    <xf numFmtId="0" fontId="41" fillId="3" borderId="22" xfId="0" applyNumberFormat="1" applyFont="1" applyFill="1" applyBorder="1" applyAlignment="1" applyProtection="1">
      <alignment horizontal="center" vertical="center"/>
      <protection hidden="1"/>
    </xf>
    <xf numFmtId="0" fontId="41" fillId="3" borderId="23" xfId="0" applyNumberFormat="1" applyFont="1" applyFill="1" applyBorder="1" applyAlignment="1" applyProtection="1">
      <alignment horizontal="center" vertical="center"/>
      <protection hidden="1"/>
    </xf>
    <xf numFmtId="9" fontId="36" fillId="0" borderId="42" xfId="0" applyNumberFormat="1" applyFont="1" applyBorder="1" applyAlignment="1" applyProtection="1">
      <alignment horizontal="center" vertical="center"/>
      <protection hidden="1"/>
    </xf>
    <xf numFmtId="0" fontId="44" fillId="0" borderId="0" xfId="0" applyNumberFormat="1" applyFont="1" applyBorder="1" applyAlignment="1" applyProtection="1">
      <alignment horizontal="center" vertical="center"/>
      <protection hidden="1"/>
    </xf>
    <xf numFmtId="9" fontId="44" fillId="0" borderId="0" xfId="0" applyNumberFormat="1" applyFont="1" applyBorder="1" applyAlignment="1" applyProtection="1">
      <alignment horizontal="center" vertical="center"/>
      <protection hidden="1"/>
    </xf>
    <xf numFmtId="0" fontId="41" fillId="3" borderId="26" xfId="0" applyNumberFormat="1" applyFont="1" applyFill="1" applyBorder="1" applyAlignment="1" applyProtection="1">
      <alignment horizontal="center" vertical="center"/>
      <protection hidden="1"/>
    </xf>
    <xf numFmtId="0" fontId="41" fillId="3" borderId="12" xfId="0" applyNumberFormat="1" applyFont="1" applyFill="1" applyBorder="1" applyAlignment="1" applyProtection="1">
      <alignment horizontal="center" vertical="center"/>
      <protection hidden="1"/>
    </xf>
    <xf numFmtId="9" fontId="36" fillId="0" borderId="41" xfId="0" applyNumberFormat="1" applyFont="1" applyBorder="1" applyAlignment="1" applyProtection="1">
      <alignment horizontal="center" vertical="center"/>
      <protection hidden="1"/>
    </xf>
    <xf numFmtId="49" fontId="36" fillId="0" borderId="41" xfId="0" applyNumberFormat="1" applyFont="1" applyBorder="1" applyAlignment="1" applyProtection="1">
      <alignment horizontal="center" vertical="center"/>
      <protection hidden="1"/>
    </xf>
    <xf numFmtId="0" fontId="48" fillId="0" borderId="0" xfId="0" applyNumberFormat="1" applyFont="1" applyBorder="1" applyAlignment="1" applyProtection="1">
      <alignment horizontal="center" vertical="center"/>
      <protection hidden="1"/>
    </xf>
    <xf numFmtId="43" fontId="36" fillId="0" borderId="42" xfId="1" applyFont="1" applyBorder="1" applyAlignment="1" applyProtection="1">
      <alignment horizontal="center" vertical="center"/>
      <protection hidden="1"/>
    </xf>
    <xf numFmtId="49" fontId="36" fillId="0" borderId="42" xfId="0" applyNumberFormat="1" applyFont="1" applyBorder="1" applyAlignment="1" applyProtection="1">
      <alignment horizontal="center" vertical="center"/>
      <protection hidden="1"/>
    </xf>
    <xf numFmtId="0" fontId="36" fillId="0" borderId="42" xfId="0" applyNumberFormat="1" applyFont="1" applyBorder="1" applyAlignment="1" applyProtection="1">
      <alignment horizontal="center" vertical="center"/>
      <protection hidden="1"/>
    </xf>
    <xf numFmtId="0" fontId="41" fillId="3" borderId="46" xfId="0" applyNumberFormat="1" applyFont="1" applyFill="1" applyBorder="1" applyAlignment="1" applyProtection="1">
      <alignment horizontal="center" vertical="center"/>
      <protection hidden="1"/>
    </xf>
    <xf numFmtId="0" fontId="41" fillId="3" borderId="59" xfId="0" applyNumberFormat="1" applyFont="1" applyFill="1" applyBorder="1" applyAlignment="1" applyProtection="1">
      <alignment horizontal="center" vertical="center"/>
      <protection hidden="1"/>
    </xf>
    <xf numFmtId="0" fontId="41" fillId="3" borderId="60" xfId="0" applyNumberFormat="1" applyFont="1" applyFill="1" applyBorder="1" applyAlignment="1" applyProtection="1">
      <alignment horizontal="center" vertical="center"/>
      <protection hidden="1"/>
    </xf>
    <xf numFmtId="9" fontId="36" fillId="0" borderId="54" xfId="0" applyNumberFormat="1" applyFont="1" applyBorder="1" applyAlignment="1" applyProtection="1">
      <alignment horizontal="center" vertical="center"/>
      <protection hidden="1"/>
    </xf>
    <xf numFmtId="0" fontId="41" fillId="3" borderId="61" xfId="0" applyNumberFormat="1" applyFont="1" applyFill="1" applyBorder="1" applyAlignment="1" applyProtection="1">
      <alignment horizontal="center" vertical="center"/>
      <protection hidden="1"/>
    </xf>
    <xf numFmtId="10" fontId="36" fillId="0" borderId="12" xfId="0" applyNumberFormat="1" applyFont="1" applyBorder="1" applyAlignment="1" applyProtection="1">
      <alignment horizontal="center" vertical="center"/>
      <protection hidden="1"/>
    </xf>
    <xf numFmtId="10" fontId="49" fillId="4" borderId="62" xfId="0" applyNumberFormat="1" applyFont="1" applyFill="1" applyBorder="1" applyAlignment="1">
      <alignment horizontal="center" vertical="center"/>
    </xf>
    <xf numFmtId="0" fontId="50" fillId="0" borderId="0" xfId="0" applyNumberFormat="1" applyFont="1" applyBorder="1" applyAlignment="1" applyProtection="1">
      <alignment vertical="center"/>
      <protection hidden="1"/>
    </xf>
    <xf numFmtId="0" fontId="41" fillId="3" borderId="63" xfId="0" applyNumberFormat="1" applyFont="1" applyFill="1" applyBorder="1" applyAlignment="1" applyProtection="1">
      <alignment horizontal="center" vertical="center" wrapText="1"/>
      <protection hidden="1"/>
    </xf>
    <xf numFmtId="10" fontId="36" fillId="0" borderId="64" xfId="0" applyNumberFormat="1" applyFont="1" applyBorder="1" applyAlignment="1" applyProtection="1">
      <alignment horizontal="center" vertical="center"/>
      <protection hidden="1"/>
    </xf>
    <xf numFmtId="0" fontId="3" fillId="0" borderId="0" xfId="0" applyNumberFormat="1" applyFont="1" applyBorder="1" applyAlignment="1" applyProtection="1">
      <alignment vertical="center"/>
      <protection hidden="1"/>
    </xf>
    <xf numFmtId="0" fontId="51" fillId="0" borderId="0" xfId="0" applyNumberFormat="1" applyFont="1" applyBorder="1" applyAlignment="1" applyProtection="1">
      <alignment horizontal="center" vertical="center"/>
      <protection hidden="1"/>
    </xf>
    <xf numFmtId="0" fontId="48" fillId="0" borderId="0" xfId="0" applyNumberFormat="1" applyFont="1" applyBorder="1" applyAlignment="1" applyProtection="1">
      <alignment vertical="center"/>
      <protection hidden="1"/>
    </xf>
    <xf numFmtId="0" fontId="41" fillId="0" borderId="0" xfId="0" applyNumberFormat="1" applyFont="1" applyBorder="1" applyAlignment="1" applyProtection="1">
      <alignment horizontal="center" vertical="center"/>
      <protection hidden="1"/>
    </xf>
    <xf numFmtId="178" fontId="52" fillId="3" borderId="46" xfId="0" applyNumberFormat="1" applyFont="1" applyFill="1" applyBorder="1" applyAlignment="1" applyProtection="1">
      <alignment horizontal="center" vertical="center"/>
      <protection hidden="1"/>
    </xf>
    <xf numFmtId="0" fontId="53" fillId="0" borderId="0" xfId="0" applyNumberFormat="1" applyFont="1" applyBorder="1" applyAlignment="1" applyProtection="1">
      <alignment vertical="center"/>
      <protection hidden="1"/>
    </xf>
    <xf numFmtId="0" fontId="54" fillId="0" borderId="0" xfId="0" applyNumberFormat="1" applyFont="1" applyBorder="1" applyAlignment="1" applyProtection="1">
      <alignment vertical="center"/>
      <protection hidden="1"/>
    </xf>
    <xf numFmtId="178" fontId="52" fillId="3" borderId="54" xfId="0" applyNumberFormat="1" applyFont="1" applyFill="1" applyBorder="1" applyAlignment="1" applyProtection="1">
      <alignment horizontal="center" vertical="center"/>
      <protection hidden="1"/>
    </xf>
    <xf numFmtId="0" fontId="53" fillId="0" borderId="0" xfId="0" applyNumberFormat="1" applyFont="1" applyBorder="1" applyAlignment="1" applyProtection="1">
      <alignment horizontal="center" vertical="center"/>
      <protection hidden="1"/>
    </xf>
    <xf numFmtId="0" fontId="55" fillId="0" borderId="0" xfId="0" applyNumberFormat="1" applyFont="1" applyBorder="1" applyAlignment="1" applyProtection="1">
      <alignment vertical="center"/>
      <protection hidden="1"/>
    </xf>
    <xf numFmtId="9" fontId="55" fillId="0" borderId="0" xfId="0" applyNumberFormat="1" applyFont="1" applyBorder="1" applyAlignment="1" applyProtection="1">
      <alignment horizontal="right" vertical="center"/>
      <protection hidden="1"/>
    </xf>
    <xf numFmtId="0" fontId="56" fillId="0" borderId="0" xfId="0" applyNumberFormat="1" applyFont="1" applyBorder="1" applyAlignment="1" applyProtection="1">
      <alignment horizontal="center" vertical="center"/>
      <protection hidden="1"/>
    </xf>
    <xf numFmtId="0" fontId="57" fillId="0" borderId="0" xfId="0" applyNumberFormat="1" applyFont="1" applyBorder="1" applyAlignment="1" applyProtection="1">
      <alignment vertical="center"/>
      <protection hidden="1"/>
    </xf>
    <xf numFmtId="9" fontId="57" fillId="0" borderId="0" xfId="0" applyNumberFormat="1" applyFont="1" applyBorder="1" applyAlignment="1" applyProtection="1">
      <alignment horizontal="right" vertical="center"/>
      <protection hidden="1"/>
    </xf>
    <xf numFmtId="9" fontId="36" fillId="0" borderId="0" xfId="0" applyNumberFormat="1" applyFont="1" applyBorder="1" applyAlignment="1" applyProtection="1">
      <alignment vertical="center"/>
      <protection hidden="1"/>
    </xf>
    <xf numFmtId="0" fontId="41" fillId="3" borderId="41" xfId="0" applyNumberFormat="1" applyFont="1" applyFill="1" applyBorder="1" applyAlignment="1" applyProtection="1">
      <alignment horizontal="center" vertical="center" wrapText="1"/>
      <protection hidden="1"/>
    </xf>
    <xf numFmtId="10" fontId="36" fillId="0" borderId="42" xfId="0" applyNumberFormat="1" applyFont="1" applyBorder="1" applyAlignment="1" applyProtection="1">
      <alignment horizontal="center" vertical="center"/>
      <protection hidden="1"/>
    </xf>
    <xf numFmtId="10" fontId="36" fillId="0" borderId="21" xfId="0" applyNumberFormat="1" applyFont="1" applyBorder="1" applyAlignment="1" applyProtection="1">
      <alignment horizontal="center" vertical="center"/>
      <protection hidden="1"/>
    </xf>
    <xf numFmtId="10" fontId="36" fillId="0" borderId="54" xfId="0" applyNumberFormat="1" applyFont="1" applyBorder="1" applyAlignment="1" applyProtection="1">
      <alignment horizontal="center" vertical="center"/>
      <protection hidden="1"/>
    </xf>
    <xf numFmtId="0" fontId="58" fillId="0" borderId="0" xfId="0" applyNumberFormat="1" applyFont="1" applyBorder="1" applyAlignment="1" applyProtection="1">
      <alignment vertical="center"/>
      <protection hidden="1"/>
    </xf>
    <xf numFmtId="0" fontId="59" fillId="0" borderId="0" xfId="0" applyNumberFormat="1" applyFont="1" applyBorder="1" applyAlignment="1" applyProtection="1">
      <alignment vertical="center"/>
      <protection hidden="1"/>
    </xf>
    <xf numFmtId="0" fontId="36" fillId="0" borderId="0" xfId="0" applyNumberFormat="1" applyFont="1" applyBorder="1" applyAlignment="1" applyProtection="1">
      <alignment horizontal="center" vertical="center" wrapText="1"/>
      <protection hidden="1"/>
    </xf>
    <xf numFmtId="14" fontId="3" fillId="0" borderId="0" xfId="0" applyNumberFormat="1" applyFont="1" applyBorder="1" applyAlignment="1" applyProtection="1">
      <alignment vertical="center"/>
      <protection hidden="1"/>
    </xf>
    <xf numFmtId="0" fontId="41" fillId="3" borderId="21" xfId="0" applyNumberFormat="1" applyFont="1" applyFill="1" applyBorder="1" applyAlignment="1" applyProtection="1">
      <alignment horizontal="center" vertical="center"/>
      <protection hidden="1"/>
    </xf>
    <xf numFmtId="0" fontId="8" fillId="0" borderId="0" xfId="0" applyNumberFormat="1" applyFont="1" applyBorder="1" applyAlignment="1" applyProtection="1">
      <alignment vertical="center"/>
      <protection hidden="1"/>
    </xf>
    <xf numFmtId="43" fontId="36" fillId="0" borderId="54" xfId="1" applyFont="1" applyBorder="1" applyAlignment="1" applyProtection="1">
      <alignment horizontal="center" vertical="center"/>
      <protection hidden="1"/>
    </xf>
    <xf numFmtId="9" fontId="36" fillId="0" borderId="0" xfId="0" applyNumberFormat="1" applyFont="1" applyBorder="1" applyAlignment="1" applyProtection="1">
      <alignment horizontal="center" vertical="center"/>
      <protection hidden="1"/>
    </xf>
    <xf numFmtId="57" fontId="41" fillId="3" borderId="65" xfId="0" applyNumberFormat="1" applyFont="1" applyFill="1" applyBorder="1" applyAlignment="1" applyProtection="1">
      <alignment horizontal="center" vertical="center"/>
      <protection hidden="1"/>
    </xf>
    <xf numFmtId="10" fontId="49" fillId="4" borderId="66" xfId="0" applyNumberFormat="1" applyFont="1" applyFill="1" applyBorder="1" applyAlignment="1">
      <alignment horizontal="center" vertical="center"/>
    </xf>
    <xf numFmtId="10" fontId="36" fillId="0" borderId="67" xfId="0" applyNumberFormat="1" applyFont="1" applyBorder="1" applyAlignment="1" applyProtection="1">
      <alignment horizontal="center" vertical="center"/>
      <protection hidden="1"/>
    </xf>
    <xf numFmtId="2" fontId="59" fillId="0" borderId="0" xfId="0" applyNumberFormat="1" applyFont="1" applyBorder="1" applyAlignment="1" applyProtection="1">
      <alignment vertical="center"/>
      <protection hidden="1"/>
    </xf>
    <xf numFmtId="0" fontId="59"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8" fillId="0" borderId="0" xfId="0" applyNumberFormat="1" applyFont="1" applyBorder="1" applyAlignment="1">
      <alignment vertical="center"/>
    </xf>
    <xf numFmtId="0" fontId="8" fillId="0" borderId="1" xfId="0" applyNumberFormat="1" applyFont="1" applyBorder="1" applyAlignment="1">
      <alignment vertical="center"/>
    </xf>
    <xf numFmtId="0" fontId="8" fillId="0" borderId="68" xfId="0" applyNumberFormat="1" applyFont="1" applyBorder="1" applyAlignment="1">
      <alignment vertical="center"/>
    </xf>
    <xf numFmtId="0" fontId="8" fillId="0" borderId="69" xfId="0" applyNumberFormat="1" applyFont="1" applyBorder="1" applyAlignment="1">
      <alignment vertical="center"/>
    </xf>
    <xf numFmtId="0" fontId="8" fillId="0" borderId="69" xfId="0" applyNumberFormat="1" applyFont="1" applyBorder="1" applyAlignment="1">
      <alignment horizontal="left" vertical="center"/>
    </xf>
    <xf numFmtId="9" fontId="8" fillId="0" borderId="69" xfId="0" applyNumberFormat="1" applyFont="1" applyBorder="1" applyAlignment="1">
      <alignment horizontal="center" vertical="center"/>
    </xf>
    <xf numFmtId="0" fontId="8" fillId="0" borderId="69" xfId="0" applyNumberFormat="1" applyFont="1" applyBorder="1" applyAlignment="1">
      <alignment horizontal="center" vertical="center"/>
    </xf>
    <xf numFmtId="0" fontId="7" fillId="0" borderId="1" xfId="0" applyNumberFormat="1" applyFont="1" applyBorder="1" applyAlignment="1">
      <alignment vertical="center"/>
    </xf>
    <xf numFmtId="0" fontId="21" fillId="0" borderId="1" xfId="0" applyNumberFormat="1" applyFont="1" applyBorder="1" applyAlignment="1">
      <alignment vertical="center"/>
    </xf>
    <xf numFmtId="9" fontId="8" fillId="0" borderId="1" xfId="0" applyNumberFormat="1" applyFont="1" applyBorder="1" applyAlignment="1">
      <alignment horizontal="center" vertical="center"/>
    </xf>
    <xf numFmtId="0" fontId="21" fillId="0" borderId="69" xfId="0" applyNumberFormat="1" applyFont="1" applyBorder="1" applyAlignment="1">
      <alignment vertical="center"/>
    </xf>
    <xf numFmtId="0" fontId="21" fillId="0" borderId="68" xfId="0" applyNumberFormat="1" applyFont="1" applyBorder="1" applyAlignment="1">
      <alignment vertical="center"/>
    </xf>
    <xf numFmtId="2" fontId="8" fillId="0" borderId="0" xfId="0" applyNumberFormat="1" applyFont="1" applyBorder="1" applyAlignment="1">
      <alignment horizontal="center" vertical="center"/>
    </xf>
    <xf numFmtId="2" fontId="8" fillId="0" borderId="0" xfId="0" applyNumberFormat="1" applyFont="1" applyBorder="1" applyAlignment="1">
      <alignment vertical="center"/>
    </xf>
    <xf numFmtId="10" fontId="8" fillId="0" borderId="0" xfId="0" applyNumberFormat="1" applyFont="1" applyBorder="1" applyAlignment="1">
      <alignment horizontal="center" vertical="center"/>
    </xf>
    <xf numFmtId="0" fontId="8" fillId="0" borderId="2" xfId="0" applyNumberFormat="1" applyFont="1" applyBorder="1" applyAlignment="1">
      <alignment vertical="center"/>
    </xf>
    <xf numFmtId="10" fontId="8" fillId="0" borderId="2" xfId="0" applyNumberFormat="1" applyFont="1" applyBorder="1" applyAlignment="1">
      <alignment horizontal="center" vertical="center"/>
    </xf>
    <xf numFmtId="0" fontId="64" fillId="0" borderId="0" xfId="0" applyNumberFormat="1" applyFont="1" applyBorder="1" applyAlignment="1">
      <alignment vertical="center"/>
    </xf>
    <xf numFmtId="0" fontId="8" fillId="0" borderId="0" xfId="0" applyNumberFormat="1" applyFont="1" applyBorder="1" applyAlignment="1">
      <alignment horizontal="left" vertical="center" wrapText="1"/>
    </xf>
    <xf numFmtId="0" fontId="65" fillId="0" borderId="0" xfId="0" applyNumberFormat="1" applyFont="1" applyBorder="1" applyAlignment="1">
      <alignment horizontal="center" vertical="center"/>
    </xf>
    <xf numFmtId="178" fontId="8" fillId="0" borderId="0" xfId="0" applyNumberFormat="1" applyFont="1" applyBorder="1" applyAlignment="1">
      <alignment vertical="center"/>
    </xf>
    <xf numFmtId="0" fontId="8" fillId="0" borderId="2" xfId="0" applyNumberFormat="1" applyFont="1" applyBorder="1" applyAlignment="1">
      <alignment horizontal="center" vertical="center"/>
    </xf>
    <xf numFmtId="178" fontId="8" fillId="0" borderId="2" xfId="0" applyNumberFormat="1" applyFont="1" applyBorder="1" applyAlignment="1">
      <alignment vertical="center"/>
    </xf>
    <xf numFmtId="0" fontId="66" fillId="0" borderId="0" xfId="0" applyNumberFormat="1" applyFont="1" applyBorder="1" applyAlignment="1">
      <alignment vertical="center"/>
    </xf>
    <xf numFmtId="14" fontId="62" fillId="0" borderId="0" xfId="0" applyNumberFormat="1" applyFont="1" applyBorder="1" applyAlignment="1">
      <alignment horizontal="center" vertical="center"/>
    </xf>
    <xf numFmtId="10" fontId="8" fillId="0" borderId="68" xfId="0" applyNumberFormat="1" applyFont="1" applyBorder="1" applyAlignment="1">
      <alignment horizontal="center" vertical="center"/>
    </xf>
    <xf numFmtId="43" fontId="8" fillId="0" borderId="69" xfId="0" applyNumberFormat="1" applyFont="1" applyBorder="1" applyAlignment="1">
      <alignment vertical="center"/>
    </xf>
    <xf numFmtId="43" fontId="8" fillId="0" borderId="1" xfId="0" applyNumberFormat="1" applyFont="1" applyBorder="1" applyAlignment="1">
      <alignment horizontal="center" vertical="center"/>
    </xf>
    <xf numFmtId="43" fontId="8" fillId="0" borderId="69" xfId="0" applyNumberFormat="1" applyFont="1" applyBorder="1" applyAlignment="1">
      <alignment horizontal="center" vertical="center"/>
    </xf>
    <xf numFmtId="0" fontId="3" fillId="0" borderId="0" xfId="0" applyNumberFormat="1" applyFont="1" applyBorder="1">
      <alignment vertical="center"/>
    </xf>
    <xf numFmtId="0" fontId="67" fillId="0" borderId="0" xfId="0" applyNumberFormat="1" applyFont="1" applyBorder="1" applyAlignment="1">
      <alignment vertical="center"/>
    </xf>
    <xf numFmtId="0" fontId="59" fillId="0" borderId="0" xfId="0" applyNumberFormat="1" applyFont="1" applyBorder="1" applyAlignment="1">
      <alignment horizontal="center" vertical="center"/>
    </xf>
    <xf numFmtId="0" fontId="67" fillId="0" borderId="0" xfId="0" applyNumberFormat="1" applyFont="1" applyBorder="1" applyAlignment="1">
      <alignment horizontal="center" vertical="center"/>
    </xf>
    <xf numFmtId="14" fontId="67" fillId="0" borderId="0" xfId="0" applyNumberFormat="1" applyFont="1" applyBorder="1" applyAlignment="1">
      <alignment horizontal="center" vertical="center"/>
    </xf>
    <xf numFmtId="14" fontId="15" fillId="0" borderId="0" xfId="0" applyNumberFormat="1" applyFont="1" applyBorder="1" applyAlignment="1">
      <alignment horizontal="center" vertical="center"/>
    </xf>
    <xf numFmtId="0" fontId="7" fillId="0" borderId="0" xfId="0" applyNumberFormat="1" applyFont="1" applyBorder="1" applyAlignment="1">
      <alignment vertical="center"/>
    </xf>
    <xf numFmtId="0" fontId="8" fillId="3" borderId="71" xfId="0" applyNumberFormat="1" applyFont="1" applyFill="1" applyBorder="1" applyAlignment="1">
      <alignment vertical="center"/>
    </xf>
    <xf numFmtId="0" fontId="8" fillId="3" borderId="71" xfId="0" applyNumberFormat="1" applyFont="1" applyFill="1" applyBorder="1" applyAlignment="1">
      <alignment horizontal="center" vertical="center"/>
    </xf>
    <xf numFmtId="10" fontId="8" fillId="3" borderId="71" xfId="0" applyNumberFormat="1" applyFont="1" applyFill="1" applyBorder="1" applyAlignment="1">
      <alignment horizontal="center" vertical="center"/>
    </xf>
    <xf numFmtId="0" fontId="8" fillId="5" borderId="34" xfId="0" applyNumberFormat="1" applyFont="1" applyFill="1" applyBorder="1" applyAlignment="1">
      <alignment horizontal="center" vertical="center"/>
    </xf>
    <xf numFmtId="0" fontId="8" fillId="5" borderId="35" xfId="0" applyNumberFormat="1" applyFont="1" applyFill="1" applyBorder="1" applyAlignment="1">
      <alignment horizontal="center" vertical="center"/>
    </xf>
    <xf numFmtId="0" fontId="8" fillId="5" borderId="45" xfId="0" applyNumberFormat="1" applyFont="1" applyFill="1" applyBorder="1" applyAlignment="1">
      <alignment horizontal="center" vertical="center"/>
    </xf>
    <xf numFmtId="0" fontId="8" fillId="3" borderId="23" xfId="0" applyNumberFormat="1" applyFont="1" applyFill="1" applyBorder="1" applyAlignment="1">
      <alignment horizontal="center" vertical="center"/>
    </xf>
    <xf numFmtId="10" fontId="8" fillId="3" borderId="23" xfId="0" applyNumberFormat="1" applyFont="1" applyFill="1" applyBorder="1" applyAlignment="1">
      <alignment horizontal="center" vertical="center"/>
    </xf>
    <xf numFmtId="0" fontId="8" fillId="3" borderId="76" xfId="0" applyNumberFormat="1" applyFont="1" applyFill="1" applyBorder="1" applyAlignment="1">
      <alignment horizontal="center" vertical="center"/>
    </xf>
    <xf numFmtId="176" fontId="8" fillId="3" borderId="76" xfId="0" applyNumberFormat="1" applyFont="1" applyFill="1" applyBorder="1" applyAlignment="1">
      <alignment horizontal="center" vertical="center"/>
    </xf>
    <xf numFmtId="178" fontId="8" fillId="3" borderId="76" xfId="0" applyNumberFormat="1" applyFont="1" applyFill="1" applyBorder="1" applyAlignment="1">
      <alignment horizontal="center" vertical="center"/>
    </xf>
    <xf numFmtId="43" fontId="8" fillId="3" borderId="76"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178" fontId="8" fillId="3" borderId="12" xfId="0" applyNumberFormat="1" applyFont="1" applyFill="1" applyBorder="1" applyAlignment="1">
      <alignment horizontal="center" vertical="center"/>
    </xf>
    <xf numFmtId="43" fontId="8" fillId="3" borderId="12" xfId="0" applyNumberFormat="1" applyFont="1" applyFill="1" applyBorder="1" applyAlignment="1">
      <alignment horizontal="center" vertical="center"/>
    </xf>
    <xf numFmtId="10" fontId="8" fillId="3" borderId="12" xfId="0" applyNumberFormat="1" applyFont="1" applyFill="1" applyBorder="1" applyAlignment="1">
      <alignment horizontal="center" vertical="center"/>
    </xf>
    <xf numFmtId="10" fontId="8" fillId="3" borderId="76" xfId="0" applyNumberFormat="1" applyFont="1" applyFill="1" applyBorder="1" applyAlignment="1">
      <alignment horizontal="center" vertical="center"/>
    </xf>
    <xf numFmtId="43" fontId="59" fillId="3" borderId="12" xfId="0" applyNumberFormat="1" applyFont="1" applyFill="1" applyBorder="1" applyAlignment="1">
      <alignment horizontal="center" vertical="center"/>
    </xf>
    <xf numFmtId="0" fontId="8" fillId="3" borderId="42" xfId="0" applyNumberFormat="1" applyFont="1" applyFill="1" applyBorder="1" applyAlignment="1">
      <alignment horizontal="center" vertical="center"/>
    </xf>
    <xf numFmtId="0" fontId="8" fillId="3" borderId="12" xfId="0" applyNumberFormat="1" applyFont="1" applyFill="1" applyBorder="1" applyAlignment="1">
      <alignment vertical="center"/>
    </xf>
    <xf numFmtId="10" fontId="8" fillId="3" borderId="86" xfId="0" applyNumberFormat="1" applyFont="1" applyFill="1" applyBorder="1" applyAlignment="1">
      <alignment horizontal="center" vertical="center"/>
    </xf>
    <xf numFmtId="43" fontId="8" fillId="3" borderId="42" xfId="0" applyNumberFormat="1" applyFont="1" applyFill="1" applyBorder="1" applyAlignment="1">
      <alignment horizontal="center" vertical="center"/>
    </xf>
    <xf numFmtId="0" fontId="8" fillId="3" borderId="42" xfId="0" applyNumberFormat="1" applyFont="1" applyFill="1" applyBorder="1" applyAlignment="1">
      <alignment vertical="center"/>
    </xf>
    <xf numFmtId="0" fontId="7" fillId="0" borderId="69" xfId="0" applyNumberFormat="1" applyFont="1" applyBorder="1" applyAlignment="1">
      <alignment horizontal="center" vertical="center"/>
    </xf>
    <xf numFmtId="0" fontId="68" fillId="0" borderId="0" xfId="0" applyNumberFormat="1" applyFont="1" applyBorder="1" applyAlignment="1">
      <alignment vertical="center"/>
    </xf>
    <xf numFmtId="0" fontId="56" fillId="0" borderId="0" xfId="0" applyNumberFormat="1" applyFont="1" applyBorder="1" applyAlignment="1">
      <alignment horizontal="center" vertical="center"/>
    </xf>
    <xf numFmtId="0" fontId="7" fillId="0" borderId="0" xfId="0" applyNumberFormat="1" applyFont="1" applyBorder="1" applyAlignment="1">
      <alignment horizontal="left" vertical="center"/>
    </xf>
    <xf numFmtId="0" fontId="16"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3" fillId="0" borderId="69" xfId="0" applyNumberFormat="1" applyFont="1" applyBorder="1" applyAlignment="1">
      <alignment vertical="center"/>
    </xf>
    <xf numFmtId="0" fontId="65" fillId="0" borderId="69" xfId="0" applyNumberFormat="1" applyFont="1" applyBorder="1" applyAlignment="1">
      <alignment horizontal="center" vertical="center"/>
    </xf>
    <xf numFmtId="0" fontId="65" fillId="0" borderId="69" xfId="0" applyNumberFormat="1" applyFont="1" applyBorder="1" applyAlignment="1">
      <alignment horizontal="left" vertical="center"/>
    </xf>
    <xf numFmtId="0" fontId="42" fillId="0" borderId="69" xfId="0" applyNumberFormat="1" applyFont="1" applyBorder="1" applyAlignment="1">
      <alignment horizontal="left" vertical="center"/>
    </xf>
    <xf numFmtId="0" fontId="69" fillId="0" borderId="0" xfId="0" applyNumberFormat="1" applyFont="1" applyBorder="1" applyAlignment="1">
      <alignment vertical="center"/>
    </xf>
    <xf numFmtId="14" fontId="7" fillId="0" borderId="0" xfId="0" applyNumberFormat="1" applyFont="1" applyBorder="1" applyAlignment="1">
      <alignment horizontal="center" vertical="center"/>
    </xf>
    <xf numFmtId="9" fontId="70" fillId="0" borderId="0" xfId="3" applyFont="1" applyBorder="1" applyAlignment="1">
      <alignment horizontal="center" vertical="center"/>
    </xf>
    <xf numFmtId="0" fontId="71" fillId="0" borderId="0" xfId="5">
      <alignment vertical="center"/>
    </xf>
    <xf numFmtId="9" fontId="73" fillId="0" borderId="87" xfId="3" applyFont="1" applyBorder="1" applyAlignment="1">
      <alignment horizontal="center" vertical="center"/>
    </xf>
    <xf numFmtId="9" fontId="70" fillId="0" borderId="88" xfId="3" applyFont="1" applyBorder="1" applyAlignment="1">
      <alignment vertical="center"/>
    </xf>
    <xf numFmtId="9" fontId="70" fillId="0" borderId="0" xfId="3" applyFont="1" applyBorder="1" applyAlignment="1">
      <alignment vertical="center"/>
    </xf>
    <xf numFmtId="9" fontId="74" fillId="0" borderId="87" xfId="3" applyFont="1" applyBorder="1" applyAlignment="1">
      <alignment horizontal="center" vertical="center"/>
    </xf>
    <xf numFmtId="9" fontId="71" fillId="0" borderId="87" xfId="3" applyFont="1" applyBorder="1" applyAlignment="1">
      <alignment horizontal="center" vertical="center"/>
    </xf>
    <xf numFmtId="0" fontId="75" fillId="6" borderId="103" xfId="5" applyFont="1" applyFill="1" applyBorder="1" applyAlignment="1">
      <alignment horizontal="center" vertical="center"/>
    </xf>
    <xf numFmtId="0" fontId="70" fillId="0" borderId="104" xfId="5" applyFont="1" applyBorder="1" applyAlignment="1">
      <alignment horizontal="center" vertical="center"/>
    </xf>
    <xf numFmtId="9" fontId="70" fillId="6" borderId="62" xfId="5" applyNumberFormat="1" applyFont="1" applyFill="1" applyBorder="1" applyAlignment="1">
      <alignment horizontal="center" vertical="center"/>
    </xf>
    <xf numFmtId="9" fontId="70" fillId="0" borderId="104" xfId="5" applyNumberFormat="1" applyFont="1" applyBorder="1" applyAlignment="1">
      <alignment horizontal="center" vertical="center"/>
    </xf>
    <xf numFmtId="9" fontId="70" fillId="0" borderId="107" xfId="5" applyNumberFormat="1" applyFont="1" applyBorder="1" applyAlignment="1">
      <alignment horizontal="center" vertical="center"/>
    </xf>
    <xf numFmtId="9" fontId="70" fillId="0" borderId="108" xfId="5" applyNumberFormat="1" applyFont="1" applyBorder="1" applyAlignment="1">
      <alignment horizontal="center" vertical="center"/>
    </xf>
    <xf numFmtId="0" fontId="76" fillId="6" borderId="109" xfId="5" applyFont="1" applyFill="1" applyBorder="1">
      <alignment vertical="center"/>
    </xf>
    <xf numFmtId="0" fontId="70" fillId="0" borderId="103" xfId="5" applyFont="1" applyBorder="1" applyAlignment="1">
      <alignment horizontal="center" vertical="center"/>
    </xf>
    <xf numFmtId="9" fontId="70" fillId="0" borderId="103" xfId="5" applyNumberFormat="1" applyFont="1" applyBorder="1" applyAlignment="1">
      <alignment horizontal="center" vertical="center"/>
    </xf>
    <xf numFmtId="9" fontId="70" fillId="0" borderId="87" xfId="5" applyNumberFormat="1" applyFont="1" applyBorder="1" applyAlignment="1">
      <alignment horizontal="center" vertical="center"/>
    </xf>
    <xf numFmtId="9" fontId="70" fillId="0" borderId="111" xfId="5" applyNumberFormat="1" applyFont="1" applyBorder="1" applyAlignment="1">
      <alignment horizontal="center" vertical="center"/>
    </xf>
    <xf numFmtId="0" fontId="70" fillId="6" borderId="109" xfId="5" applyFont="1" applyFill="1" applyBorder="1" applyAlignment="1">
      <alignment horizontal="center" vertical="center"/>
    </xf>
    <xf numFmtId="0" fontId="70" fillId="0" borderId="112" xfId="5" applyFont="1" applyBorder="1" applyAlignment="1">
      <alignment horizontal="center" vertical="center"/>
    </xf>
    <xf numFmtId="9" fontId="70" fillId="6" borderId="89" xfId="5" applyNumberFormat="1" applyFont="1" applyFill="1" applyBorder="1" applyAlignment="1">
      <alignment horizontal="center" vertical="center"/>
    </xf>
    <xf numFmtId="9" fontId="70" fillId="0" borderId="112" xfId="5" applyNumberFormat="1" applyFont="1" applyBorder="1" applyAlignment="1">
      <alignment horizontal="center" vertical="center"/>
    </xf>
    <xf numFmtId="9" fontId="70" fillId="0" borderId="115" xfId="5" applyNumberFormat="1" applyFont="1" applyBorder="1" applyAlignment="1">
      <alignment horizontal="center" vertical="center"/>
    </xf>
    <xf numFmtId="9" fontId="70" fillId="0" borderId="116" xfId="5" applyNumberFormat="1" applyFont="1" applyBorder="1" applyAlignment="1">
      <alignment horizontal="center" vertical="center"/>
    </xf>
    <xf numFmtId="0" fontId="76" fillId="6" borderId="114" xfId="5" applyFont="1" applyFill="1" applyBorder="1">
      <alignment vertical="center"/>
    </xf>
    <xf numFmtId="0" fontId="77" fillId="0" borderId="0" xfId="5" applyFont="1">
      <alignment vertical="center"/>
    </xf>
    <xf numFmtId="0" fontId="77" fillId="0" borderId="0" xfId="5" applyFont="1" applyAlignment="1">
      <alignment horizontal="center" vertical="center"/>
    </xf>
    <xf numFmtId="10" fontId="77" fillId="0" borderId="0" xfId="5" applyNumberFormat="1" applyFont="1" applyAlignment="1">
      <alignment horizontal="center" vertical="center"/>
    </xf>
    <xf numFmtId="9" fontId="77" fillId="0" borderId="0" xfId="5" applyNumberFormat="1" applyFont="1" applyAlignment="1">
      <alignment horizontal="center" vertical="center"/>
    </xf>
    <xf numFmtId="0" fontId="75" fillId="6" borderId="87" xfId="5" applyFont="1" applyFill="1" applyBorder="1" applyAlignment="1">
      <alignment horizontal="center" vertical="center"/>
    </xf>
    <xf numFmtId="0" fontId="75" fillId="6" borderId="109" xfId="5" applyFont="1" applyFill="1" applyBorder="1" applyAlignment="1">
      <alignment horizontal="center" vertical="center"/>
    </xf>
    <xf numFmtId="0" fontId="75" fillId="7" borderId="87" xfId="5" applyFont="1" applyFill="1" applyBorder="1" applyAlignment="1">
      <alignment horizontal="center" vertical="center"/>
    </xf>
    <xf numFmtId="0" fontId="75" fillId="8" borderId="87" xfId="5" applyFont="1" applyFill="1" applyBorder="1" applyAlignment="1">
      <alignment horizontal="center" vertical="center"/>
    </xf>
    <xf numFmtId="9" fontId="76" fillId="6" borderId="87" xfId="5" applyNumberFormat="1" applyFont="1" applyFill="1" applyBorder="1" applyAlignment="1">
      <alignment horizontal="center" vertical="center"/>
    </xf>
    <xf numFmtId="49" fontId="76" fillId="6" borderId="87" xfId="5" applyNumberFormat="1" applyFont="1" applyFill="1" applyBorder="1" applyAlignment="1">
      <alignment horizontal="center" vertical="center"/>
    </xf>
    <xf numFmtId="0" fontId="70" fillId="7" borderId="87" xfId="5" applyFont="1" applyFill="1" applyBorder="1" applyAlignment="1">
      <alignment horizontal="center" vertical="center"/>
    </xf>
    <xf numFmtId="9" fontId="76" fillId="7" borderId="87" xfId="5" applyNumberFormat="1" applyFont="1" applyFill="1" applyBorder="1" applyAlignment="1">
      <alignment horizontal="center" vertical="center"/>
    </xf>
    <xf numFmtId="0" fontId="70" fillId="8" borderId="87" xfId="5" applyFont="1" applyFill="1" applyBorder="1" applyAlignment="1">
      <alignment horizontal="center" vertical="center"/>
    </xf>
    <xf numFmtId="9" fontId="76" fillId="6" borderId="109" xfId="5" applyNumberFormat="1" applyFont="1" applyFill="1" applyBorder="1" applyAlignment="1">
      <alignment horizontal="center" vertical="center"/>
    </xf>
    <xf numFmtId="9" fontId="76" fillId="7" borderId="109" xfId="5" applyNumberFormat="1" applyFont="1" applyFill="1" applyBorder="1" applyAlignment="1">
      <alignment horizontal="center" vertical="center"/>
    </xf>
    <xf numFmtId="9" fontId="76" fillId="6" borderId="115" xfId="5" applyNumberFormat="1" applyFont="1" applyFill="1" applyBorder="1" applyAlignment="1">
      <alignment horizontal="center" vertical="center"/>
    </xf>
    <xf numFmtId="9" fontId="76" fillId="6" borderId="114" xfId="5" applyNumberFormat="1" applyFont="1" applyFill="1" applyBorder="1" applyAlignment="1">
      <alignment horizontal="center" vertical="center"/>
    </xf>
    <xf numFmtId="0" fontId="70" fillId="7" borderId="115" xfId="5" applyFont="1" applyFill="1" applyBorder="1" applyAlignment="1">
      <alignment horizontal="center" vertical="center"/>
    </xf>
    <xf numFmtId="9" fontId="76" fillId="7" borderId="114" xfId="5" applyNumberFormat="1" applyFont="1" applyFill="1" applyBorder="1" applyAlignment="1">
      <alignment horizontal="center" vertical="center"/>
    </xf>
    <xf numFmtId="0" fontId="70" fillId="8" borderId="115" xfId="5" applyFont="1" applyFill="1" applyBorder="1" applyAlignment="1">
      <alignment horizontal="center" vertical="center"/>
    </xf>
    <xf numFmtId="0" fontId="78" fillId="0" borderId="103" xfId="5" applyFont="1" applyBorder="1" applyAlignment="1">
      <alignment horizontal="center" vertical="center"/>
    </xf>
    <xf numFmtId="0" fontId="78" fillId="0" borderId="87" xfId="5" applyFont="1" applyBorder="1" applyAlignment="1">
      <alignment horizontal="center" vertical="center"/>
    </xf>
    <xf numFmtId="0" fontId="75" fillId="8" borderId="111" xfId="5" applyFont="1" applyFill="1" applyBorder="1" applyAlignment="1">
      <alignment horizontal="center" vertical="center"/>
    </xf>
    <xf numFmtId="0" fontId="79" fillId="4" borderId="103" xfId="4" applyFont="1" applyFill="1" applyBorder="1" applyAlignment="1">
      <alignment horizontal="center" vertical="center"/>
    </xf>
    <xf numFmtId="0" fontId="79" fillId="4" borderId="87" xfId="4" applyFont="1" applyFill="1" applyBorder="1" applyAlignment="1">
      <alignment horizontal="center" vertical="center"/>
    </xf>
    <xf numFmtId="9" fontId="70" fillId="8" borderId="120" xfId="5" applyNumberFormat="1" applyFont="1" applyFill="1" applyBorder="1" applyAlignment="1">
      <alignment horizontal="center" vertical="center"/>
    </xf>
    <xf numFmtId="9" fontId="70" fillId="0" borderId="103" xfId="3" applyFont="1" applyBorder="1" applyAlignment="1">
      <alignment horizontal="center" vertical="center"/>
    </xf>
    <xf numFmtId="9" fontId="70" fillId="8" borderId="111" xfId="5" applyNumberFormat="1" applyFont="1" applyFill="1" applyBorder="1" applyAlignment="1">
      <alignment horizontal="center" vertical="center"/>
    </xf>
    <xf numFmtId="9" fontId="70" fillId="8" borderId="116" xfId="5" applyNumberFormat="1" applyFont="1" applyFill="1" applyBorder="1" applyAlignment="1">
      <alignment horizontal="center" vertical="center"/>
    </xf>
    <xf numFmtId="177" fontId="0" fillId="0" borderId="0" xfId="0" applyNumberFormat="1" applyAlignment="1">
      <alignment vertical="center" shrinkToFit="1"/>
    </xf>
    <xf numFmtId="177" fontId="81" fillId="10" borderId="0" xfId="0" applyNumberFormat="1" applyFont="1" applyFill="1" applyAlignment="1">
      <alignment vertical="center" shrinkToFit="1"/>
    </xf>
    <xf numFmtId="177" fontId="82" fillId="11" borderId="87" xfId="0" applyNumberFormat="1" applyFont="1" applyFill="1" applyBorder="1" applyAlignment="1">
      <alignment horizontal="left" vertical="center" shrinkToFit="1"/>
    </xf>
    <xf numFmtId="177" fontId="83" fillId="12" borderId="124" xfId="0" applyNumberFormat="1" applyFont="1" applyFill="1" applyBorder="1" applyAlignment="1" applyProtection="1">
      <alignment horizontal="center" vertical="center" shrinkToFit="1"/>
      <protection locked="0"/>
    </xf>
    <xf numFmtId="177" fontId="82" fillId="12" borderId="124" xfId="0" applyNumberFormat="1" applyFont="1" applyFill="1" applyBorder="1" applyAlignment="1" applyProtection="1">
      <alignment horizontal="center" vertical="center" shrinkToFit="1"/>
      <protection locked="0"/>
    </xf>
    <xf numFmtId="177" fontId="83" fillId="12" borderId="125" xfId="0" applyNumberFormat="1" applyFont="1" applyFill="1" applyBorder="1" applyAlignment="1" applyProtection="1">
      <alignment horizontal="center" vertical="center" shrinkToFit="1"/>
      <protection locked="0"/>
    </xf>
    <xf numFmtId="177" fontId="82" fillId="12" borderId="125" xfId="0" applyNumberFormat="1" applyFont="1" applyFill="1" applyBorder="1" applyAlignment="1" applyProtection="1">
      <alignment horizontal="center" vertical="center" shrinkToFit="1"/>
      <protection locked="0"/>
    </xf>
    <xf numFmtId="177" fontId="2" fillId="0" borderId="0" xfId="0" applyNumberFormat="1" applyFont="1" applyBorder="1" applyAlignment="1">
      <alignment horizontal="center" vertical="center" shrinkToFit="1"/>
    </xf>
    <xf numFmtId="177" fontId="84" fillId="11" borderId="87" xfId="0" applyNumberFormat="1" applyFont="1" applyFill="1" applyBorder="1" applyAlignment="1">
      <alignment horizontal="left" vertical="center" shrinkToFit="1"/>
    </xf>
    <xf numFmtId="177" fontId="83" fillId="0" borderId="126"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2" fillId="0" borderId="0" xfId="0" applyNumberFormat="1" applyFont="1" applyBorder="1" applyAlignment="1">
      <alignment vertical="center" shrinkToFit="1"/>
    </xf>
    <xf numFmtId="0" fontId="81" fillId="10" borderId="131" xfId="0" applyFont="1" applyFill="1" applyBorder="1" applyAlignment="1">
      <alignment vertical="center" shrinkToFit="1"/>
    </xf>
    <xf numFmtId="0" fontId="81" fillId="10" borderId="0" xfId="0" applyFont="1" applyFill="1" applyBorder="1" applyAlignment="1">
      <alignment vertical="center" shrinkToFit="1"/>
    </xf>
    <xf numFmtId="0" fontId="81" fillId="10" borderId="132" xfId="0" applyFont="1" applyFill="1" applyBorder="1" applyAlignment="1">
      <alignment vertical="center" shrinkToFit="1"/>
    </xf>
    <xf numFmtId="0" fontId="86" fillId="11" borderId="136" xfId="0" applyFont="1" applyFill="1" applyBorder="1" applyAlignment="1">
      <alignment horizontal="left" vertical="center" shrinkToFit="1"/>
    </xf>
    <xf numFmtId="177" fontId="82" fillId="11" borderId="123" xfId="0" applyNumberFormat="1" applyFont="1" applyFill="1" applyBorder="1" applyAlignment="1">
      <alignment horizontal="center" vertical="center" shrinkToFit="1"/>
    </xf>
    <xf numFmtId="0" fontId="82" fillId="11" borderId="137" xfId="0" applyFont="1" applyFill="1" applyBorder="1" applyAlignment="1">
      <alignment horizontal="left" vertical="center" shrinkToFit="1"/>
    </xf>
    <xf numFmtId="177" fontId="82" fillId="11" borderId="138" xfId="0" applyNumberFormat="1" applyFont="1" applyFill="1" applyBorder="1" applyAlignment="1">
      <alignment horizontal="center" vertical="center" shrinkToFit="1"/>
    </xf>
    <xf numFmtId="0" fontId="82" fillId="11" borderId="136" xfId="0" applyFont="1" applyFill="1" applyBorder="1" applyAlignment="1">
      <alignment horizontal="left" vertical="center" shrinkToFit="1"/>
    </xf>
    <xf numFmtId="177" fontId="82" fillId="11" borderId="136" xfId="0" applyNumberFormat="1" applyFont="1" applyFill="1" applyBorder="1" applyAlignment="1" applyProtection="1">
      <alignment horizontal="center" vertical="center" shrinkToFit="1"/>
    </xf>
    <xf numFmtId="0" fontId="82" fillId="11" borderId="137" xfId="0" applyFont="1" applyFill="1" applyBorder="1" applyAlignment="1">
      <alignment vertical="center" shrinkToFit="1"/>
    </xf>
    <xf numFmtId="177" fontId="83" fillId="12" borderId="139" xfId="0" applyNumberFormat="1" applyFont="1" applyFill="1" applyBorder="1" applyAlignment="1" applyProtection="1">
      <alignment horizontal="center" vertical="center" shrinkToFit="1"/>
      <protection locked="0"/>
    </xf>
    <xf numFmtId="0" fontId="82" fillId="11" borderId="136" xfId="0" applyFont="1" applyFill="1" applyBorder="1" applyAlignment="1">
      <alignment horizontal="center" vertical="center" shrinkToFit="1"/>
    </xf>
    <xf numFmtId="177" fontId="83" fillId="12" borderId="140" xfId="0" applyNumberFormat="1" applyFont="1" applyFill="1" applyBorder="1" applyAlignment="1" applyProtection="1">
      <alignment horizontal="center" vertical="center" shrinkToFit="1"/>
      <protection locked="0"/>
    </xf>
    <xf numFmtId="177" fontId="82" fillId="12" borderId="140" xfId="0" applyNumberFormat="1" applyFont="1" applyFill="1" applyBorder="1" applyAlignment="1" applyProtection="1">
      <alignment horizontal="center" vertical="center" shrinkToFit="1"/>
      <protection locked="0"/>
    </xf>
    <xf numFmtId="177" fontId="82" fillId="12" borderId="139" xfId="0" applyNumberFormat="1" applyFont="1" applyFill="1" applyBorder="1" applyAlignment="1" applyProtection="1">
      <alignment horizontal="center" vertical="center" shrinkToFit="1"/>
      <protection locked="0"/>
    </xf>
    <xf numFmtId="177" fontId="82" fillId="11" borderId="125" xfId="0" applyNumberFormat="1" applyFont="1" applyFill="1" applyBorder="1" applyAlignment="1">
      <alignment horizontal="center" vertical="center" shrinkToFit="1"/>
    </xf>
    <xf numFmtId="177" fontId="82" fillId="11" borderId="140" xfId="0" applyNumberFormat="1" applyFont="1" applyFill="1" applyBorder="1" applyAlignment="1">
      <alignment horizontal="center" vertical="center" shrinkToFit="1"/>
    </xf>
    <xf numFmtId="177" fontId="82" fillId="11" borderId="141" xfId="0" applyNumberFormat="1" applyFont="1" applyFill="1" applyBorder="1" applyAlignment="1">
      <alignment horizontal="center" vertical="center" shrinkToFit="1"/>
    </xf>
    <xf numFmtId="0" fontId="87" fillId="11" borderId="137" xfId="0" applyFont="1" applyFill="1" applyBorder="1" applyAlignment="1">
      <alignment horizontal="left" vertical="center" shrinkToFit="1"/>
    </xf>
    <xf numFmtId="0" fontId="82" fillId="11" borderId="142" xfId="0" applyFont="1" applyFill="1" applyBorder="1" applyAlignment="1">
      <alignment horizontal="left" vertical="center" shrinkToFit="1"/>
    </xf>
    <xf numFmtId="177" fontId="82" fillId="11" borderId="143" xfId="0" applyNumberFormat="1" applyFont="1" applyFill="1" applyBorder="1" applyAlignment="1">
      <alignment horizontal="center" vertical="center" shrinkToFit="1"/>
    </xf>
    <xf numFmtId="0" fontId="82" fillId="11" borderId="144" xfId="0" applyFont="1" applyFill="1" applyBorder="1" applyAlignment="1">
      <alignment horizontal="left" vertical="center" shrinkToFit="1"/>
    </xf>
    <xf numFmtId="177" fontId="0" fillId="0" borderId="0" xfId="0" applyNumberFormat="1" applyAlignment="1" applyProtection="1">
      <alignment vertical="center" shrinkToFit="1"/>
    </xf>
    <xf numFmtId="177" fontId="21" fillId="0" borderId="0" xfId="0" applyNumberFormat="1" applyFont="1" applyBorder="1" applyAlignment="1" applyProtection="1">
      <alignment vertical="center" shrinkToFit="1"/>
    </xf>
    <xf numFmtId="177" fontId="2" fillId="0" borderId="0" xfId="0" applyNumberFormat="1" applyFont="1" applyBorder="1" applyAlignment="1" applyProtection="1">
      <alignment vertical="center" shrinkToFit="1"/>
    </xf>
    <xf numFmtId="177" fontId="2" fillId="3" borderId="71" xfId="0" applyNumberFormat="1" applyFont="1" applyFill="1" applyBorder="1" applyAlignment="1" applyProtection="1">
      <alignment vertical="center" shrinkToFit="1"/>
    </xf>
    <xf numFmtId="177" fontId="82" fillId="11" borderId="137" xfId="0" applyNumberFormat="1" applyFont="1" applyFill="1" applyBorder="1" applyAlignment="1" applyProtection="1">
      <alignment horizontal="left" vertical="center" shrinkToFit="1"/>
    </xf>
    <xf numFmtId="177" fontId="82" fillId="11" borderId="123" xfId="0" applyNumberFormat="1" applyFont="1" applyFill="1" applyBorder="1" applyAlignment="1" applyProtection="1">
      <alignment horizontal="center" vertical="center" shrinkToFit="1"/>
    </xf>
    <xf numFmtId="177" fontId="82" fillId="11" borderId="148" xfId="0" applyNumberFormat="1" applyFont="1" applyFill="1" applyBorder="1" applyAlignment="1" applyProtection="1">
      <alignment horizontal="center" vertical="center" shrinkToFit="1"/>
    </xf>
    <xf numFmtId="177" fontId="82" fillId="12" borderId="149" xfId="0" applyNumberFormat="1" applyFont="1" applyFill="1" applyBorder="1" applyAlignment="1" applyProtection="1">
      <alignment horizontal="center" vertical="center" shrinkToFit="1"/>
      <protection locked="0"/>
    </xf>
    <xf numFmtId="177" fontId="82" fillId="12" borderId="150" xfId="0" applyNumberFormat="1" applyFont="1" applyFill="1" applyBorder="1" applyAlignment="1" applyProtection="1">
      <alignment horizontal="center" vertical="center" shrinkToFit="1"/>
      <protection locked="0"/>
    </xf>
    <xf numFmtId="177" fontId="82" fillId="11" borderId="125" xfId="0" applyNumberFormat="1" applyFont="1" applyFill="1" applyBorder="1" applyAlignment="1" applyProtection="1">
      <alignment horizontal="center" vertical="center" shrinkToFit="1"/>
    </xf>
    <xf numFmtId="177" fontId="82" fillId="11" borderId="150" xfId="0" applyNumberFormat="1" applyFont="1" applyFill="1" applyBorder="1" applyAlignment="1" applyProtection="1">
      <alignment horizontal="center" vertical="center" shrinkToFit="1"/>
    </xf>
    <xf numFmtId="177" fontId="86" fillId="11" borderId="137" xfId="0" applyNumberFormat="1" applyFont="1" applyFill="1" applyBorder="1" applyAlignment="1" applyProtection="1">
      <alignment horizontal="left" vertical="center" shrinkToFit="1"/>
    </xf>
    <xf numFmtId="177" fontId="87" fillId="11" borderId="137" xfId="0" applyNumberFormat="1" applyFont="1" applyFill="1" applyBorder="1" applyAlignment="1" applyProtection="1">
      <alignment horizontal="left" vertical="center" shrinkToFit="1"/>
    </xf>
    <xf numFmtId="177" fontId="83" fillId="12" borderId="149" xfId="0" applyNumberFormat="1" applyFont="1" applyFill="1" applyBorder="1" applyAlignment="1" applyProtection="1">
      <alignment horizontal="center" vertical="center" shrinkToFit="1"/>
      <protection locked="0"/>
    </xf>
    <xf numFmtId="177" fontId="89" fillId="11" borderId="137" xfId="0" applyNumberFormat="1" applyFont="1" applyFill="1" applyBorder="1" applyAlignment="1" applyProtection="1">
      <alignment horizontal="left" vertical="center" shrinkToFit="1"/>
    </xf>
    <xf numFmtId="177" fontId="82" fillId="10" borderId="124" xfId="0" applyNumberFormat="1" applyFont="1" applyFill="1" applyBorder="1" applyAlignment="1" applyProtection="1">
      <alignment horizontal="center" vertical="center" shrinkToFit="1"/>
    </xf>
    <xf numFmtId="177" fontId="82" fillId="10" borderId="149" xfId="0" applyNumberFormat="1" applyFont="1" applyFill="1" applyBorder="1" applyAlignment="1" applyProtection="1">
      <alignment horizontal="center" vertical="center" shrinkToFit="1"/>
    </xf>
    <xf numFmtId="177" fontId="82" fillId="10" borderId="126" xfId="0" applyNumberFormat="1" applyFont="1" applyFill="1" applyBorder="1" applyAlignment="1" applyProtection="1">
      <alignment horizontal="center" vertical="center" shrinkToFit="1"/>
    </xf>
    <xf numFmtId="177" fontId="82" fillId="10" borderId="127" xfId="0" applyNumberFormat="1" applyFont="1" applyFill="1" applyBorder="1" applyAlignment="1" applyProtection="1">
      <alignment horizontal="center" vertical="center" shrinkToFit="1"/>
    </xf>
    <xf numFmtId="0" fontId="0" fillId="0" borderId="0" xfId="0" applyAlignment="1" applyProtection="1">
      <alignment horizontal="center" vertical="center"/>
    </xf>
    <xf numFmtId="0" fontId="0" fillId="0" borderId="0" xfId="0" applyProtection="1">
      <alignment vertical="center"/>
    </xf>
    <xf numFmtId="0" fontId="81" fillId="10" borderId="0" xfId="0" applyFont="1" applyFill="1" applyAlignment="1" applyProtection="1">
      <alignment horizontal="center" vertical="center"/>
    </xf>
    <xf numFmtId="0" fontId="81" fillId="10" borderId="0" xfId="0" applyFont="1" applyFill="1" applyProtection="1">
      <alignment vertical="center"/>
    </xf>
    <xf numFmtId="0" fontId="81" fillId="10" borderId="0" xfId="0" applyFont="1" applyFill="1" applyAlignment="1" applyProtection="1">
      <alignment horizontal="left" vertical="center"/>
    </xf>
    <xf numFmtId="0" fontId="90" fillId="11" borderId="151" xfId="0" applyFont="1" applyFill="1" applyBorder="1" applyAlignment="1" applyProtection="1">
      <alignment horizontal="center" vertical="center"/>
    </xf>
    <xf numFmtId="0" fontId="90" fillId="11" borderId="152" xfId="0" applyFont="1" applyFill="1" applyBorder="1" applyAlignment="1" applyProtection="1">
      <alignment horizontal="center" vertical="center"/>
    </xf>
    <xf numFmtId="0" fontId="90" fillId="11" borderId="153" xfId="0" applyFont="1" applyFill="1" applyBorder="1" applyAlignment="1" applyProtection="1">
      <alignment horizontal="center" vertical="center"/>
    </xf>
    <xf numFmtId="0" fontId="90" fillId="10" borderId="154" xfId="0" applyFont="1" applyFill="1" applyBorder="1" applyAlignment="1" applyProtection="1">
      <alignment horizontal="center" vertical="center"/>
    </xf>
    <xf numFmtId="0" fontId="90" fillId="10" borderId="155" xfId="0" applyFont="1" applyFill="1" applyBorder="1" applyAlignment="1" applyProtection="1">
      <alignment horizontal="center" vertical="center"/>
    </xf>
    <xf numFmtId="0" fontId="90" fillId="10" borderId="156" xfId="0" applyFont="1" applyFill="1" applyBorder="1" applyAlignment="1" applyProtection="1">
      <alignment horizontal="center" vertical="center"/>
    </xf>
    <xf numFmtId="0" fontId="90" fillId="10" borderId="157" xfId="0" applyFont="1" applyFill="1" applyBorder="1" applyAlignment="1" applyProtection="1">
      <alignment horizontal="center" vertical="center"/>
    </xf>
    <xf numFmtId="0" fontId="90" fillId="10" borderId="158" xfId="0" applyFont="1" applyFill="1" applyBorder="1" applyAlignment="1" applyProtection="1">
      <alignment horizontal="center" vertical="center"/>
    </xf>
    <xf numFmtId="0" fontId="84" fillId="12" borderId="155" xfId="0" applyFont="1" applyFill="1" applyBorder="1" applyAlignment="1" applyProtection="1">
      <alignment horizontal="center" vertical="center"/>
      <protection locked="0"/>
    </xf>
    <xf numFmtId="0" fontId="90" fillId="10" borderId="0" xfId="0" applyFont="1" applyFill="1" applyBorder="1" applyAlignment="1" applyProtection="1">
      <alignment horizontal="center" vertical="center"/>
    </xf>
    <xf numFmtId="0" fontId="90" fillId="10" borderId="131" xfId="0" applyFont="1" applyFill="1" applyBorder="1" applyAlignment="1" applyProtection="1">
      <alignment horizontal="center" vertical="center"/>
    </xf>
    <xf numFmtId="0" fontId="90" fillId="10" borderId="159" xfId="0" applyFont="1" applyFill="1" applyBorder="1" applyAlignment="1" applyProtection="1">
      <alignment horizontal="center" vertical="center"/>
    </xf>
    <xf numFmtId="0" fontId="90" fillId="10" borderId="160" xfId="0" applyFont="1" applyFill="1" applyBorder="1" applyAlignment="1" applyProtection="1">
      <alignment horizontal="center" vertical="center"/>
    </xf>
    <xf numFmtId="0" fontId="91" fillId="10" borderId="0" xfId="0" applyFont="1" applyFill="1" applyProtection="1">
      <alignment vertical="center"/>
    </xf>
    <xf numFmtId="0" fontId="81" fillId="10" borderId="161" xfId="0" applyFont="1" applyFill="1" applyBorder="1" applyAlignment="1" applyProtection="1">
      <alignment horizontal="center" vertical="center"/>
    </xf>
    <xf numFmtId="0" fontId="84" fillId="10" borderId="155" xfId="0" applyFont="1" applyFill="1" applyBorder="1" applyAlignment="1" applyProtection="1">
      <alignment horizontal="center" vertical="center"/>
    </xf>
    <xf numFmtId="0" fontId="81" fillId="10" borderId="158" xfId="0" applyFont="1" applyFill="1" applyBorder="1" applyProtection="1">
      <alignment vertical="center"/>
    </xf>
    <xf numFmtId="0" fontId="92" fillId="3" borderId="71" xfId="0" applyNumberFormat="1" applyFont="1" applyFill="1" applyBorder="1" applyAlignment="1" applyProtection="1">
      <alignment vertical="center"/>
    </xf>
    <xf numFmtId="0" fontId="93" fillId="0" borderId="0" xfId="0" applyNumberFormat="1" applyFont="1" applyBorder="1" applyAlignment="1" applyProtection="1">
      <alignment vertical="center"/>
    </xf>
    <xf numFmtId="0" fontId="94" fillId="3" borderId="71" xfId="0" applyNumberFormat="1" applyFont="1" applyFill="1" applyBorder="1" applyAlignment="1" applyProtection="1">
      <alignment vertical="center"/>
    </xf>
    <xf numFmtId="0" fontId="3" fillId="0" borderId="0" xfId="0" applyNumberFormat="1" applyFont="1" applyBorder="1" applyAlignment="1" applyProtection="1">
      <alignment vertical="center"/>
    </xf>
    <xf numFmtId="14" fontId="90" fillId="11" borderId="152" xfId="0" applyNumberFormat="1" applyFont="1" applyFill="1" applyBorder="1" applyAlignment="1" applyProtection="1">
      <alignment horizontal="center" vertical="center"/>
    </xf>
    <xf numFmtId="0" fontId="95" fillId="10" borderId="154" xfId="0" applyFont="1" applyFill="1" applyBorder="1" applyAlignment="1" applyProtection="1">
      <alignment horizontal="center" vertical="center"/>
    </xf>
    <xf numFmtId="14" fontId="90" fillId="10" borderId="155" xfId="0" applyNumberFormat="1" applyFont="1" applyFill="1" applyBorder="1" applyAlignment="1" applyProtection="1">
      <alignment horizontal="center" vertical="center"/>
    </xf>
    <xf numFmtId="0" fontId="90" fillId="10" borderId="162" xfId="0" applyFont="1" applyFill="1" applyBorder="1" applyAlignment="1" applyProtection="1">
      <alignment horizontal="center" vertical="center"/>
    </xf>
    <xf numFmtId="0" fontId="90" fillId="10" borderId="163" xfId="0" applyFont="1" applyFill="1" applyBorder="1" applyAlignment="1" applyProtection="1">
      <alignment horizontal="center" vertical="center"/>
    </xf>
    <xf numFmtId="0" fontId="94" fillId="3" borderId="79" xfId="0" applyNumberFormat="1" applyFont="1" applyFill="1" applyBorder="1" applyAlignment="1" applyProtection="1">
      <alignment vertical="center"/>
    </xf>
    <xf numFmtId="0" fontId="94" fillId="3" borderId="164" xfId="0" applyNumberFormat="1" applyFont="1" applyFill="1" applyBorder="1" applyAlignment="1" applyProtection="1">
      <alignment vertical="center"/>
    </xf>
    <xf numFmtId="0" fontId="90" fillId="10" borderId="165" xfId="0" applyFont="1" applyFill="1" applyBorder="1" applyAlignment="1" applyProtection="1">
      <alignment horizontal="center" vertical="center"/>
    </xf>
    <xf numFmtId="0" fontId="81" fillId="10" borderId="162" xfId="0" applyFont="1" applyFill="1" applyBorder="1" applyProtection="1">
      <alignment vertical="center"/>
    </xf>
    <xf numFmtId="0" fontId="93" fillId="2" borderId="3" xfId="0" applyNumberFormat="1" applyFont="1" applyFill="1" applyBorder="1" applyAlignment="1" applyProtection="1">
      <alignment vertical="center"/>
    </xf>
    <xf numFmtId="0" fontId="40" fillId="0" borderId="0" xfId="0" applyNumberFormat="1" applyFont="1" applyBorder="1" applyAlignment="1" applyProtection="1">
      <alignment vertical="center"/>
    </xf>
    <xf numFmtId="0" fontId="81" fillId="10" borderId="0" xfId="0" applyFont="1" applyFill="1" applyBorder="1" applyProtection="1">
      <alignment vertical="center"/>
    </xf>
    <xf numFmtId="0" fontId="84" fillId="11" borderId="166" xfId="0" applyFont="1" applyFill="1" applyBorder="1" applyAlignment="1" applyProtection="1">
      <alignment horizontal="center" vertical="center"/>
    </xf>
    <xf numFmtId="0" fontId="81" fillId="10" borderId="167" xfId="0" applyFont="1" applyFill="1" applyBorder="1" applyAlignment="1" applyProtection="1">
      <alignment horizontal="center" vertical="center"/>
    </xf>
    <xf numFmtId="0" fontId="96" fillId="10" borderId="0" xfId="0" applyFont="1" applyFill="1" applyProtection="1">
      <alignment vertical="center"/>
    </xf>
    <xf numFmtId="0" fontId="97" fillId="10" borderId="0" xfId="0" applyFont="1" applyFill="1" applyProtection="1">
      <alignment vertical="center"/>
    </xf>
    <xf numFmtId="0" fontId="89" fillId="11" borderId="166" xfId="0" applyFont="1" applyFill="1" applyBorder="1" applyAlignment="1" applyProtection="1">
      <alignment horizontal="center" vertical="center" shrinkToFit="1"/>
    </xf>
    <xf numFmtId="0" fontId="94" fillId="3" borderId="71" xfId="0" applyNumberFormat="1" applyFont="1" applyFill="1" applyBorder="1" applyAlignment="1" applyProtection="1">
      <alignment horizontal="center" vertical="center"/>
    </xf>
    <xf numFmtId="0" fontId="98" fillId="0" borderId="0" xfId="0" applyNumberFormat="1" applyFont="1" applyBorder="1" applyAlignment="1" applyProtection="1">
      <alignment horizontal="center" vertical="center"/>
    </xf>
    <xf numFmtId="0" fontId="98" fillId="0" borderId="0" xfId="0" applyNumberFormat="1" applyFont="1" applyBorder="1" applyAlignment="1" applyProtection="1">
      <alignment vertical="center"/>
    </xf>
    <xf numFmtId="0" fontId="93" fillId="0" borderId="0" xfId="0" applyNumberFormat="1" applyFont="1" applyBorder="1" applyAlignment="1" applyProtection="1">
      <alignment horizontal="center" vertical="center"/>
    </xf>
    <xf numFmtId="0" fontId="81" fillId="10" borderId="163" xfId="0" applyFont="1" applyFill="1" applyBorder="1" applyProtection="1">
      <alignment vertical="center"/>
    </xf>
    <xf numFmtId="0" fontId="40" fillId="0" borderId="0" xfId="0" applyNumberFormat="1" applyFont="1" applyBorder="1" applyAlignment="1" applyProtection="1">
      <alignment horizontal="center" vertical="center"/>
    </xf>
    <xf numFmtId="177" fontId="106" fillId="11" borderId="137" xfId="0" applyNumberFormat="1" applyFont="1" applyFill="1" applyBorder="1" applyAlignment="1" applyProtection="1">
      <alignment horizontal="left" vertical="center" shrinkToFit="1"/>
    </xf>
    <xf numFmtId="177" fontId="82" fillId="11" borderId="168" xfId="0" applyNumberFormat="1" applyFont="1" applyFill="1" applyBorder="1" applyAlignment="1" applyProtection="1">
      <alignment horizontal="center" vertical="center" shrinkToFit="1"/>
    </xf>
    <xf numFmtId="177" fontId="82" fillId="11" borderId="169" xfId="0" applyNumberFormat="1" applyFont="1" applyFill="1" applyBorder="1" applyAlignment="1" applyProtection="1">
      <alignment horizontal="center" vertical="center" shrinkToFit="1"/>
    </xf>
    <xf numFmtId="177" fontId="82" fillId="11" borderId="87" xfId="0" applyNumberFormat="1" applyFont="1" applyFill="1" applyBorder="1" applyAlignment="1" applyProtection="1">
      <alignment horizontal="center" vertical="center" shrinkToFit="1"/>
    </xf>
    <xf numFmtId="177" fontId="82" fillId="12" borderId="149" xfId="0" applyNumberFormat="1" applyFont="1" applyFill="1" applyBorder="1" applyAlignment="1" applyProtection="1">
      <alignment horizontal="center" vertical="center" shrinkToFit="1"/>
    </xf>
    <xf numFmtId="0" fontId="106" fillId="11" borderId="136" xfId="0" applyFont="1" applyFill="1" applyBorder="1" applyAlignment="1">
      <alignment horizontal="left" vertical="center" shrinkToFit="1"/>
    </xf>
    <xf numFmtId="0" fontId="3" fillId="0" borderId="0" xfId="0" applyNumberFormat="1" applyFont="1" applyBorder="1" applyAlignment="1" applyProtection="1">
      <alignment vertical="center"/>
      <protection hidden="1"/>
    </xf>
    <xf numFmtId="0" fontId="108" fillId="3" borderId="23" xfId="0" applyNumberFormat="1" applyFont="1" applyFill="1" applyBorder="1" applyAlignment="1" applyProtection="1">
      <alignment horizontal="center" vertical="center"/>
      <protection hidden="1"/>
    </xf>
    <xf numFmtId="0" fontId="108" fillId="3" borderId="42" xfId="0" applyNumberFormat="1" applyFont="1" applyFill="1" applyBorder="1" applyAlignment="1" applyProtection="1">
      <alignment horizontal="center" vertical="center"/>
      <protection hidden="1"/>
    </xf>
    <xf numFmtId="0" fontId="107" fillId="3" borderId="23" xfId="0" applyNumberFormat="1" applyFont="1" applyFill="1" applyBorder="1" applyAlignment="1" applyProtection="1">
      <alignment horizontal="center" vertical="center"/>
      <protection hidden="1"/>
    </xf>
    <xf numFmtId="0" fontId="107" fillId="3" borderId="42" xfId="0" applyNumberFormat="1" applyFont="1" applyFill="1" applyBorder="1" applyAlignment="1" applyProtection="1">
      <alignment horizontal="center" vertical="center"/>
      <protection hidden="1"/>
    </xf>
    <xf numFmtId="0" fontId="109" fillId="0" borderId="0" xfId="0" applyNumberFormat="1" applyFont="1" applyBorder="1" applyAlignment="1">
      <alignment horizontal="center" vertical="center"/>
    </xf>
    <xf numFmtId="0" fontId="109" fillId="0" borderId="170" xfId="0" applyNumberFormat="1" applyFont="1" applyBorder="1" applyAlignment="1">
      <alignment horizontal="center" vertical="center"/>
    </xf>
    <xf numFmtId="0" fontId="110" fillId="0" borderId="0" xfId="0" applyNumberFormat="1" applyFont="1" applyBorder="1" applyAlignment="1">
      <alignment vertical="center"/>
    </xf>
    <xf numFmtId="0" fontId="111" fillId="2" borderId="12" xfId="0" applyNumberFormat="1" applyFont="1" applyFill="1" applyBorder="1" applyAlignment="1">
      <alignment vertical="center"/>
    </xf>
    <xf numFmtId="0" fontId="109" fillId="2" borderId="39" xfId="0" applyNumberFormat="1" applyFont="1" applyFill="1" applyBorder="1" applyAlignment="1">
      <alignment horizontal="center" vertical="center"/>
    </xf>
    <xf numFmtId="0" fontId="109" fillId="2" borderId="12" xfId="0" applyNumberFormat="1" applyFont="1" applyFill="1" applyBorder="1" applyAlignment="1">
      <alignment horizontal="center" vertical="center"/>
    </xf>
    <xf numFmtId="10" fontId="8" fillId="0" borderId="171" xfId="0" applyNumberFormat="1" applyFont="1" applyBorder="1" applyAlignment="1">
      <alignment horizontal="center" vertical="center"/>
    </xf>
    <xf numFmtId="0" fontId="112" fillId="0" borderId="0" xfId="0" applyNumberFormat="1" applyFont="1" applyBorder="1" applyAlignment="1">
      <alignment vertical="center"/>
    </xf>
    <xf numFmtId="0" fontId="109" fillId="3" borderId="76" xfId="0" applyNumberFormat="1" applyFont="1" applyFill="1" applyBorder="1" applyAlignment="1">
      <alignment horizontal="center" vertical="center"/>
    </xf>
    <xf numFmtId="0" fontId="109" fillId="3" borderId="12" xfId="0" applyNumberFormat="1" applyFont="1" applyFill="1" applyBorder="1" applyAlignment="1">
      <alignment horizontal="center" vertical="center"/>
    </xf>
    <xf numFmtId="0" fontId="114" fillId="12" borderId="152" xfId="0" applyFont="1" applyFill="1" applyBorder="1" applyAlignment="1" applyProtection="1">
      <alignment horizontal="center" vertical="center"/>
      <protection locked="0"/>
    </xf>
    <xf numFmtId="0" fontId="114" fillId="12" borderId="155" xfId="0" applyFont="1" applyFill="1" applyBorder="1" applyAlignment="1" applyProtection="1">
      <alignment horizontal="center" vertical="center"/>
      <protection locked="0"/>
    </xf>
    <xf numFmtId="9" fontId="36" fillId="0" borderId="42" xfId="0" applyNumberFormat="1" applyFont="1" applyBorder="1" applyAlignment="1" applyProtection="1">
      <alignment horizontal="center" vertical="center"/>
      <protection hidden="1"/>
    </xf>
    <xf numFmtId="0" fontId="26" fillId="2" borderId="0" xfId="0" applyNumberFormat="1" applyFont="1" applyFill="1" applyBorder="1" applyAlignment="1">
      <alignment horizontal="center" vertical="center"/>
    </xf>
    <xf numFmtId="10" fontId="71" fillId="0" borderId="56" xfId="0" applyNumberFormat="1" applyFont="1" applyBorder="1" applyAlignment="1">
      <alignment horizontal="center" vertical="center"/>
    </xf>
    <xf numFmtId="0" fontId="90" fillId="12" borderId="152" xfId="0" applyFont="1" applyFill="1" applyBorder="1" applyAlignment="1" applyProtection="1">
      <alignment horizontal="center" vertical="center"/>
      <protection locked="0"/>
    </xf>
    <xf numFmtId="0" fontId="71" fillId="0" borderId="0" xfId="5" applyAlignment="1"/>
    <xf numFmtId="0" fontId="116" fillId="0" borderId="1" xfId="0" applyNumberFormat="1" applyFont="1" applyBorder="1" applyAlignment="1">
      <alignment vertical="center"/>
    </xf>
    <xf numFmtId="0" fontId="116" fillId="0" borderId="69" xfId="0" applyNumberFormat="1" applyFont="1" applyBorder="1" applyAlignment="1">
      <alignment vertical="center"/>
    </xf>
    <xf numFmtId="177" fontId="84" fillId="11" borderId="109" xfId="0" applyNumberFormat="1" applyFont="1" applyFill="1" applyBorder="1" applyAlignment="1">
      <alignment horizontal="center" vertical="center" shrinkToFit="1"/>
    </xf>
    <xf numFmtId="177" fontId="83" fillId="0" borderId="62" xfId="0" applyNumberFormat="1" applyFont="1" applyFill="1" applyBorder="1" applyAlignment="1" applyProtection="1">
      <alignment horizontal="center" vertical="center" shrinkToFit="1"/>
      <protection locked="0"/>
    </xf>
    <xf numFmtId="177" fontId="83" fillId="0" borderId="87" xfId="0" applyNumberFormat="1" applyFont="1" applyFill="1" applyBorder="1" applyAlignment="1" applyProtection="1">
      <alignment horizontal="center" vertical="center" shrinkToFit="1"/>
      <protection locked="0"/>
    </xf>
    <xf numFmtId="0" fontId="80" fillId="9" borderId="128" xfId="0" applyFont="1" applyFill="1" applyBorder="1" applyAlignment="1" applyProtection="1">
      <alignment horizontal="center" vertical="center"/>
    </xf>
    <xf numFmtId="0" fontId="80" fillId="9" borderId="129" xfId="0" applyFont="1" applyFill="1" applyBorder="1" applyAlignment="1" applyProtection="1">
      <alignment horizontal="center" vertical="center"/>
    </xf>
    <xf numFmtId="0" fontId="80" fillId="9" borderId="130" xfId="0" applyFont="1" applyFill="1" applyBorder="1" applyAlignment="1" applyProtection="1">
      <alignment horizontal="center" vertical="center"/>
    </xf>
    <xf numFmtId="177" fontId="80" fillId="9" borderId="128" xfId="0" applyNumberFormat="1" applyFont="1" applyFill="1" applyBorder="1" applyAlignment="1" applyProtection="1">
      <alignment horizontal="center" vertical="center" shrinkToFit="1"/>
    </xf>
    <xf numFmtId="177" fontId="80" fillId="9" borderId="129" xfId="0" applyNumberFormat="1" applyFont="1" applyFill="1" applyBorder="1" applyAlignment="1" applyProtection="1">
      <alignment horizontal="center" vertical="center" shrinkToFit="1"/>
    </xf>
    <xf numFmtId="177" fontId="88" fillId="3" borderId="145" xfId="0" applyNumberFormat="1" applyFont="1" applyFill="1" applyBorder="1" applyAlignment="1" applyProtection="1">
      <alignment horizontal="right" vertical="center" shrinkToFit="1"/>
    </xf>
    <xf numFmtId="177" fontId="2" fillId="3" borderId="145" xfId="0" applyNumberFormat="1" applyFont="1" applyFill="1" applyBorder="1" applyAlignment="1" applyProtection="1">
      <alignment horizontal="right" vertical="center" shrinkToFit="1"/>
    </xf>
    <xf numFmtId="177" fontId="85" fillId="3" borderId="134" xfId="0" applyNumberFormat="1" applyFont="1" applyFill="1" applyBorder="1" applyAlignment="1" applyProtection="1">
      <alignment horizontal="center" vertical="center" shrinkToFit="1"/>
    </xf>
    <xf numFmtId="177" fontId="12" fillId="3" borderId="1" xfId="0" applyNumberFormat="1" applyFont="1" applyFill="1" applyBorder="1" applyAlignment="1" applyProtection="1">
      <alignment horizontal="center" vertical="center" shrinkToFit="1"/>
    </xf>
    <xf numFmtId="177" fontId="85" fillId="3" borderId="146" xfId="0" applyNumberFormat="1" applyFont="1" applyFill="1" applyBorder="1" applyAlignment="1" applyProtection="1">
      <alignment horizontal="center" vertical="center" shrinkToFit="1"/>
    </xf>
    <xf numFmtId="177" fontId="12" fillId="3" borderId="147" xfId="0" applyNumberFormat="1" applyFont="1" applyFill="1" applyBorder="1" applyAlignment="1" applyProtection="1">
      <alignment horizontal="center" vertical="center" shrinkToFit="1"/>
    </xf>
    <xf numFmtId="0" fontId="80" fillId="9" borderId="128" xfId="0" applyFont="1" applyFill="1" applyBorder="1" applyAlignment="1">
      <alignment horizontal="center" vertical="center" shrinkToFit="1"/>
    </xf>
    <xf numFmtId="0" fontId="80" fillId="9" borderId="129" xfId="0" applyFont="1" applyFill="1" applyBorder="1" applyAlignment="1">
      <alignment horizontal="center" vertical="center" shrinkToFit="1"/>
    </xf>
    <xf numFmtId="0" fontId="80" fillId="9" borderId="130" xfId="0" applyFont="1" applyFill="1" applyBorder="1" applyAlignment="1">
      <alignment horizontal="center" vertical="center" shrinkToFit="1"/>
    </xf>
    <xf numFmtId="0" fontId="85" fillId="3" borderId="133" xfId="0" applyNumberFormat="1" applyFont="1" applyFill="1" applyBorder="1" applyAlignment="1">
      <alignment horizontal="center" vertical="center" shrinkToFit="1"/>
    </xf>
    <xf numFmtId="0" fontId="12" fillId="3" borderId="1" xfId="0" applyNumberFormat="1" applyFont="1" applyFill="1" applyBorder="1" applyAlignment="1">
      <alignment horizontal="center" vertical="center" shrinkToFit="1"/>
    </xf>
    <xf numFmtId="0" fontId="85" fillId="3" borderId="134" xfId="0" applyNumberFormat="1" applyFont="1" applyFill="1" applyBorder="1" applyAlignment="1">
      <alignment horizontal="center" vertical="center" shrinkToFit="1"/>
    </xf>
    <xf numFmtId="0" fontId="12" fillId="3" borderId="135" xfId="0" applyNumberFormat="1" applyFont="1" applyFill="1" applyBorder="1" applyAlignment="1">
      <alignment horizontal="center" vertical="center" shrinkToFit="1"/>
    </xf>
    <xf numFmtId="177" fontId="83" fillId="0" borderId="87" xfId="0" applyNumberFormat="1" applyFont="1" applyFill="1" applyBorder="1" applyAlignment="1" applyProtection="1">
      <alignment horizontal="center" vertical="center" shrinkToFit="1"/>
      <protection locked="0"/>
    </xf>
    <xf numFmtId="177" fontId="106" fillId="11" borderId="110" xfId="0" applyNumberFormat="1" applyFont="1" applyFill="1" applyBorder="1" applyAlignment="1">
      <alignment horizontal="center" vertical="center" shrinkToFit="1"/>
    </xf>
    <xf numFmtId="177" fontId="106" fillId="11" borderId="55" xfId="0" applyNumberFormat="1" applyFont="1" applyFill="1" applyBorder="1" applyAlignment="1">
      <alignment horizontal="center" vertical="center" shrinkToFit="1"/>
    </xf>
    <xf numFmtId="177" fontId="106" fillId="11" borderId="109" xfId="0" applyNumberFormat="1" applyFont="1" applyFill="1" applyBorder="1" applyAlignment="1">
      <alignment horizontal="center" vertical="center" shrinkToFit="1"/>
    </xf>
    <xf numFmtId="177" fontId="84" fillId="11" borderId="110" xfId="0" applyNumberFormat="1" applyFont="1" applyFill="1" applyBorder="1" applyAlignment="1">
      <alignment horizontal="center" vertical="center" shrinkToFit="1"/>
    </xf>
    <xf numFmtId="177" fontId="84" fillId="11" borderId="109" xfId="0" applyNumberFormat="1" applyFont="1" applyFill="1" applyBorder="1" applyAlignment="1">
      <alignment horizontal="center" vertical="center" shrinkToFit="1"/>
    </xf>
    <xf numFmtId="177" fontId="83" fillId="0" borderId="110" xfId="0" applyNumberFormat="1" applyFont="1" applyFill="1" applyBorder="1" applyAlignment="1" applyProtection="1">
      <alignment horizontal="center" vertical="center" shrinkToFit="1"/>
      <protection locked="0"/>
    </xf>
    <xf numFmtId="177" fontId="83" fillId="0" borderId="109" xfId="0" applyNumberFormat="1" applyFont="1" applyFill="1" applyBorder="1" applyAlignment="1" applyProtection="1">
      <alignment horizontal="center" vertical="center" shrinkToFit="1"/>
      <protection locked="0"/>
    </xf>
    <xf numFmtId="177" fontId="80" fillId="9" borderId="121" xfId="0" applyNumberFormat="1" applyFont="1" applyFill="1" applyBorder="1" applyAlignment="1">
      <alignment horizontal="center" vertical="center" shrinkToFit="1"/>
    </xf>
    <xf numFmtId="177" fontId="80" fillId="9" borderId="122" xfId="0" applyNumberFormat="1" applyFont="1" applyFill="1" applyBorder="1" applyAlignment="1">
      <alignment horizontal="center" vertical="center" shrinkToFit="1"/>
    </xf>
    <xf numFmtId="0" fontId="71" fillId="0" borderId="93" xfId="5" applyFont="1" applyBorder="1" applyAlignment="1">
      <alignment horizontal="center" vertical="center"/>
    </xf>
    <xf numFmtId="0" fontId="71" fillId="0" borderId="97" xfId="5" applyFont="1" applyBorder="1" applyAlignment="1">
      <alignment horizontal="center" vertical="center"/>
    </xf>
    <xf numFmtId="0" fontId="71" fillId="0" borderId="120" xfId="5" applyFont="1" applyBorder="1" applyAlignment="1">
      <alignment horizontal="center" vertical="center"/>
    </xf>
    <xf numFmtId="0" fontId="73" fillId="4" borderId="91" xfId="5" applyFont="1" applyFill="1" applyBorder="1" applyAlignment="1">
      <alignment horizontal="center" vertical="center"/>
    </xf>
    <xf numFmtId="0" fontId="73" fillId="4" borderId="92" xfId="5" applyFont="1" applyFill="1" applyBorder="1" applyAlignment="1">
      <alignment horizontal="center" vertical="center"/>
    </xf>
    <xf numFmtId="0" fontId="73" fillId="4" borderId="88" xfId="5" applyFont="1" applyFill="1" applyBorder="1" applyAlignment="1">
      <alignment horizontal="center" vertical="center"/>
    </xf>
    <xf numFmtId="0" fontId="73" fillId="4" borderId="96" xfId="5" applyFont="1" applyFill="1" applyBorder="1" applyAlignment="1">
      <alignment horizontal="center" vertical="center"/>
    </xf>
    <xf numFmtId="0" fontId="73" fillId="4" borderId="100" xfId="5" applyFont="1" applyFill="1" applyBorder="1" applyAlignment="1">
      <alignment horizontal="center" vertical="center"/>
    </xf>
    <xf numFmtId="0" fontId="73" fillId="4" borderId="101" xfId="5" applyFont="1" applyFill="1" applyBorder="1" applyAlignment="1">
      <alignment horizontal="center" vertical="center"/>
    </xf>
    <xf numFmtId="0" fontId="70" fillId="0" borderId="110" xfId="5" applyFont="1" applyBorder="1" applyAlignment="1">
      <alignment horizontal="center" vertical="center"/>
    </xf>
    <xf numFmtId="0" fontId="70" fillId="0" borderId="109" xfId="5" applyFont="1" applyBorder="1" applyAlignment="1">
      <alignment horizontal="center" vertical="center"/>
    </xf>
    <xf numFmtId="0" fontId="70" fillId="0" borderId="113" xfId="5" applyFont="1" applyBorder="1" applyAlignment="1">
      <alignment horizontal="center" vertical="center"/>
    </xf>
    <xf numFmtId="0" fontId="70" fillId="0" borderId="114" xfId="5" applyFont="1" applyBorder="1" applyAlignment="1">
      <alignment horizontal="center" vertical="center"/>
    </xf>
    <xf numFmtId="0" fontId="75" fillId="4" borderId="90" xfId="5" applyFont="1" applyFill="1" applyBorder="1" applyAlignment="1">
      <alignment horizontal="center" vertical="center"/>
    </xf>
    <xf numFmtId="0" fontId="75" fillId="4" borderId="95" xfId="5" applyFont="1" applyFill="1" applyBorder="1" applyAlignment="1">
      <alignment horizontal="center" vertical="center"/>
    </xf>
    <xf numFmtId="0" fontId="75" fillId="4" borderId="99" xfId="5" applyFont="1" applyFill="1" applyBorder="1" applyAlignment="1">
      <alignment horizontal="center" vertical="center"/>
    </xf>
    <xf numFmtId="0" fontId="70" fillId="0" borderId="105" xfId="5" applyFont="1" applyBorder="1" applyAlignment="1">
      <alignment horizontal="center" vertical="center"/>
    </xf>
    <xf numFmtId="0" fontId="70" fillId="0" borderId="106" xfId="5" applyFont="1" applyBorder="1" applyAlignment="1">
      <alignment horizontal="center" vertical="center"/>
    </xf>
    <xf numFmtId="0" fontId="72" fillId="0" borderId="0" xfId="5" applyFont="1" applyAlignment="1">
      <alignment horizontal="left" vertical="center"/>
    </xf>
    <xf numFmtId="0" fontId="72" fillId="0" borderId="89" xfId="5" applyFont="1" applyBorder="1" applyAlignment="1">
      <alignment horizontal="left" vertical="center"/>
    </xf>
    <xf numFmtId="0" fontId="73" fillId="0" borderId="94" xfId="5" applyFont="1" applyBorder="1" applyAlignment="1">
      <alignment horizontal="center" vertical="center"/>
    </xf>
    <xf numFmtId="0" fontId="73" fillId="0" borderId="117" xfId="5" applyFont="1" applyBorder="1" applyAlignment="1">
      <alignment horizontal="center" vertical="center"/>
    </xf>
    <xf numFmtId="0" fontId="73" fillId="0" borderId="118" xfId="5" applyFont="1" applyBorder="1" applyAlignment="1">
      <alignment horizontal="center" vertical="center"/>
    </xf>
    <xf numFmtId="0" fontId="78" fillId="0" borderId="104" xfId="5" applyFont="1" applyBorder="1" applyAlignment="1">
      <alignment horizontal="center" vertical="center"/>
    </xf>
    <xf numFmtId="0" fontId="78" fillId="0" borderId="107" xfId="5" applyFont="1" applyBorder="1" applyAlignment="1">
      <alignment horizontal="center" vertical="center"/>
    </xf>
    <xf numFmtId="0" fontId="73" fillId="6" borderId="98" xfId="5" applyFont="1" applyFill="1" applyBorder="1" applyAlignment="1">
      <alignment horizontal="center" vertical="center"/>
    </xf>
    <xf numFmtId="0" fontId="73" fillId="6" borderId="55" xfId="5" applyFont="1" applyFill="1" applyBorder="1" applyAlignment="1">
      <alignment horizontal="center" vertical="center"/>
    </xf>
    <xf numFmtId="0" fontId="73" fillId="7" borderId="55" xfId="5" applyFont="1" applyFill="1" applyBorder="1" applyAlignment="1">
      <alignment horizontal="center" vertical="center"/>
    </xf>
    <xf numFmtId="0" fontId="73" fillId="8" borderId="55" xfId="5" applyFont="1" applyFill="1" applyBorder="1" applyAlignment="1">
      <alignment horizontal="center" vertical="center"/>
    </xf>
    <xf numFmtId="0" fontId="73" fillId="8" borderId="119" xfId="5" applyFont="1" applyFill="1" applyBorder="1" applyAlignment="1">
      <alignment horizontal="center" vertical="center"/>
    </xf>
    <xf numFmtId="0" fontId="73" fillId="4" borderId="93" xfId="5" applyFont="1" applyFill="1" applyBorder="1" applyAlignment="1">
      <alignment horizontal="center" vertical="center"/>
    </xf>
    <xf numFmtId="0" fontId="73" fillId="4" borderId="97" xfId="5" applyFont="1" applyFill="1" applyBorder="1" applyAlignment="1">
      <alignment horizontal="center" vertical="center"/>
    </xf>
    <xf numFmtId="0" fontId="73" fillId="4" borderId="102" xfId="5" applyFont="1" applyFill="1" applyBorder="1" applyAlignment="1">
      <alignment horizontal="center" vertical="center"/>
    </xf>
    <xf numFmtId="0" fontId="73" fillId="4" borderId="93" xfId="5" applyFont="1" applyFill="1" applyBorder="1" applyAlignment="1">
      <alignment horizontal="center" vertical="center" wrapText="1"/>
    </xf>
    <xf numFmtId="0" fontId="73" fillId="4" borderId="97" xfId="5" applyFont="1" applyFill="1" applyBorder="1" applyAlignment="1">
      <alignment horizontal="center" vertical="center" wrapText="1"/>
    </xf>
    <xf numFmtId="0" fontId="8" fillId="3" borderId="21" xfId="0" applyNumberFormat="1" applyFont="1" applyFill="1" applyBorder="1" applyAlignment="1">
      <alignment horizontal="center" vertical="center"/>
    </xf>
    <xf numFmtId="0" fontId="21" fillId="3" borderId="54" xfId="0" applyNumberFormat="1" applyFont="1" applyFill="1" applyBorder="1" applyAlignment="1">
      <alignment horizontal="center" vertical="center"/>
    </xf>
    <xf numFmtId="0" fontId="37" fillId="3" borderId="0" xfId="0" applyNumberFormat="1" applyFont="1" applyFill="1" applyBorder="1" applyAlignment="1">
      <alignment horizontal="center" vertical="center"/>
    </xf>
    <xf numFmtId="0" fontId="3" fillId="0" borderId="0" xfId="0" applyNumberFormat="1" applyFont="1" applyBorder="1" applyAlignment="1">
      <alignment vertical="center"/>
    </xf>
    <xf numFmtId="0" fontId="3" fillId="0" borderId="70" xfId="0" applyNumberFormat="1" applyFont="1" applyBorder="1" applyAlignment="1">
      <alignment vertical="center"/>
    </xf>
    <xf numFmtId="0" fontId="8" fillId="3" borderId="12" xfId="0" applyNumberFormat="1" applyFont="1" applyFill="1" applyBorder="1" applyAlignment="1">
      <alignment horizontal="center" vertical="center"/>
    </xf>
    <xf numFmtId="0" fontId="2" fillId="3" borderId="79" xfId="0" applyNumberFormat="1" applyFont="1" applyFill="1" applyBorder="1" applyAlignment="1">
      <alignment horizontal="center" vertical="center"/>
    </xf>
    <xf numFmtId="0" fontId="2" fillId="3" borderId="80" xfId="0" applyNumberFormat="1" applyFont="1" applyFill="1" applyBorder="1" applyAlignment="1">
      <alignment horizontal="center" vertical="center"/>
    </xf>
    <xf numFmtId="0" fontId="7" fillId="0" borderId="0" xfId="0" applyNumberFormat="1" applyFont="1" applyBorder="1" applyAlignment="1">
      <alignment horizontal="left" vertical="center"/>
    </xf>
    <xf numFmtId="0" fontId="21" fillId="0" borderId="0" xfId="0" applyNumberFormat="1" applyFont="1" applyBorder="1" applyAlignment="1">
      <alignment horizontal="left" vertical="center"/>
    </xf>
    <xf numFmtId="0" fontId="56" fillId="0" borderId="1" xfId="0" applyNumberFormat="1" applyFont="1" applyBorder="1" applyAlignment="1">
      <alignment horizontal="left" vertical="center"/>
    </xf>
    <xf numFmtId="0" fontId="42" fillId="0" borderId="1" xfId="0" applyNumberFormat="1" applyFont="1" applyBorder="1" applyAlignment="1">
      <alignment horizontal="left" vertical="center"/>
    </xf>
    <xf numFmtId="0" fontId="7" fillId="0" borderId="0" xfId="0" applyNumberFormat="1" applyFont="1" applyBorder="1" applyAlignment="1">
      <alignment horizontal="left" vertical="center" wrapText="1"/>
    </xf>
    <xf numFmtId="0" fontId="21" fillId="0" borderId="0" xfId="0" applyNumberFormat="1" applyFont="1" applyBorder="1" applyAlignment="1">
      <alignment horizontal="left" vertical="center" wrapText="1"/>
    </xf>
    <xf numFmtId="0" fontId="113" fillId="0" borderId="0" xfId="0" applyNumberFormat="1" applyFont="1" applyBorder="1" applyAlignment="1">
      <alignment horizontal="left" vertical="center"/>
    </xf>
    <xf numFmtId="0" fontId="7"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56" fillId="0" borderId="0" xfId="0" applyNumberFormat="1" applyFont="1" applyBorder="1" applyAlignment="1">
      <alignment horizontal="left" vertical="center"/>
    </xf>
    <xf numFmtId="0" fontId="42" fillId="0" borderId="0" xfId="0" applyNumberFormat="1" applyFont="1" applyBorder="1" applyAlignment="1">
      <alignment horizontal="left" vertical="center"/>
    </xf>
    <xf numFmtId="0" fontId="7" fillId="5" borderId="74" xfId="0" applyNumberFormat="1" applyFont="1" applyFill="1" applyBorder="1" applyAlignment="1">
      <alignment horizontal="center" vertical="center" wrapText="1"/>
    </xf>
    <xf numFmtId="0" fontId="3" fillId="0" borderId="75" xfId="0" applyNumberFormat="1" applyFont="1" applyBorder="1" applyAlignment="1">
      <alignment vertical="center"/>
    </xf>
    <xf numFmtId="0" fontId="3" fillId="0" borderId="81" xfId="0" applyNumberFormat="1" applyFont="1" applyBorder="1" applyAlignment="1">
      <alignment vertical="center"/>
    </xf>
    <xf numFmtId="0" fontId="7" fillId="5" borderId="22" xfId="0" applyNumberFormat="1" applyFont="1" applyFill="1" applyBorder="1" applyAlignment="1">
      <alignment horizontal="left" vertical="center" wrapText="1"/>
    </xf>
    <xf numFmtId="0" fontId="16" fillId="5" borderId="26" xfId="0" applyNumberFormat="1" applyFont="1" applyFill="1" applyBorder="1" applyAlignment="1">
      <alignment horizontal="center" vertical="center" wrapText="1"/>
    </xf>
    <xf numFmtId="0" fontId="16" fillId="5" borderId="84" xfId="0" applyNumberFormat="1" applyFont="1" applyFill="1" applyBorder="1" applyAlignment="1">
      <alignment horizontal="center" vertical="center" wrapText="1"/>
    </xf>
    <xf numFmtId="0" fontId="16" fillId="5" borderId="41" xfId="0" applyNumberFormat="1" applyFont="1" applyFill="1" applyBorder="1" applyAlignment="1">
      <alignment horizontal="center" vertical="center" wrapText="1"/>
    </xf>
    <xf numFmtId="0" fontId="7" fillId="5" borderId="22" xfId="0" applyNumberFormat="1" applyFont="1" applyFill="1" applyBorder="1" applyAlignment="1">
      <alignment horizontal="center" vertical="center" wrapText="1"/>
    </xf>
    <xf numFmtId="0" fontId="16" fillId="5" borderId="26" xfId="0" applyNumberFormat="1" applyFont="1" applyFill="1" applyBorder="1" applyAlignment="1">
      <alignment horizontal="center" vertical="center"/>
    </xf>
    <xf numFmtId="0" fontId="16" fillId="5" borderId="41" xfId="0" applyNumberFormat="1" applyFont="1" applyFill="1" applyBorder="1" applyAlignment="1">
      <alignment horizontal="center" vertical="center"/>
    </xf>
    <xf numFmtId="0" fontId="8" fillId="0" borderId="0" xfId="0" applyNumberFormat="1" applyFont="1" applyBorder="1" applyAlignment="1">
      <alignment horizontal="left" vertical="center" wrapText="1"/>
    </xf>
    <xf numFmtId="0" fontId="8" fillId="3" borderId="46" xfId="0" applyNumberFormat="1" applyFont="1" applyFill="1" applyBorder="1" applyAlignment="1">
      <alignment horizontal="center" vertical="center"/>
    </xf>
    <xf numFmtId="0" fontId="21" fillId="3" borderId="78" xfId="0" applyNumberFormat="1" applyFont="1" applyFill="1" applyBorder="1" applyAlignment="1">
      <alignment horizontal="center" vertical="center"/>
    </xf>
    <xf numFmtId="0" fontId="8" fillId="3" borderId="80" xfId="0" applyNumberFormat="1" applyFont="1" applyFill="1" applyBorder="1" applyAlignment="1">
      <alignment horizontal="center" vertical="center"/>
    </xf>
    <xf numFmtId="0" fontId="21" fillId="3" borderId="85" xfId="0" applyNumberFormat="1" applyFont="1" applyFill="1" applyBorder="1" applyAlignment="1">
      <alignment horizontal="center" vertical="center"/>
    </xf>
    <xf numFmtId="0" fontId="8" fillId="5" borderId="35" xfId="0" applyNumberFormat="1" applyFont="1" applyFill="1" applyBorder="1" applyAlignment="1">
      <alignment horizontal="center" vertical="center"/>
    </xf>
    <xf numFmtId="0" fontId="21" fillId="5" borderId="72" xfId="0" applyNumberFormat="1" applyFont="1" applyFill="1" applyBorder="1" applyAlignment="1">
      <alignment horizontal="center" vertical="center"/>
    </xf>
    <xf numFmtId="0" fontId="21" fillId="5" borderId="73" xfId="0" applyNumberFormat="1" applyFont="1" applyFill="1" applyBorder="1" applyAlignment="1">
      <alignment horizontal="center" vertical="center"/>
    </xf>
    <xf numFmtId="0" fontId="8" fillId="3" borderId="42" xfId="0" applyNumberFormat="1" applyFont="1" applyFill="1" applyBorder="1" applyAlignment="1">
      <alignment horizontal="center" vertical="center"/>
    </xf>
    <xf numFmtId="0" fontId="2" fillId="3" borderId="82" xfId="0" applyNumberFormat="1" applyFont="1" applyFill="1" applyBorder="1" applyAlignment="1">
      <alignment horizontal="center" vertical="center"/>
    </xf>
    <xf numFmtId="0" fontId="2" fillId="3" borderId="83" xfId="0" applyNumberFormat="1" applyFont="1" applyFill="1" applyBorder="1" applyAlignment="1">
      <alignment horizontal="center" vertical="center"/>
    </xf>
    <xf numFmtId="0" fontId="21" fillId="3" borderId="77"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21" fillId="3" borderId="77" xfId="0" applyNumberFormat="1" applyFont="1" applyFill="1" applyBorder="1" applyAlignment="1">
      <alignment horizontal="center" vertical="center"/>
    </xf>
    <xf numFmtId="49" fontId="21" fillId="3" borderId="78" xfId="0" applyNumberFormat="1" applyFont="1" applyFill="1" applyBorder="1" applyAlignment="1">
      <alignment horizontal="center" vertical="center"/>
    </xf>
    <xf numFmtId="0" fontId="8" fillId="0" borderId="0" xfId="0" applyNumberFormat="1" applyFont="1" applyBorder="1" applyAlignment="1">
      <alignment horizontal="left" vertical="center"/>
    </xf>
    <xf numFmtId="0" fontId="8" fillId="0" borderId="2" xfId="0" applyNumberFormat="1" applyFont="1" applyBorder="1" applyAlignment="1">
      <alignment horizontal="left" vertical="center"/>
    </xf>
    <xf numFmtId="0" fontId="8" fillId="0" borderId="68" xfId="0" applyNumberFormat="1" applyFont="1" applyBorder="1" applyAlignment="1">
      <alignment horizontal="left" vertical="center"/>
    </xf>
    <xf numFmtId="0" fontId="21" fillId="0" borderId="69" xfId="0" applyNumberFormat="1" applyFont="1" applyBorder="1" applyAlignment="1">
      <alignment horizontal="left" vertical="center"/>
    </xf>
    <xf numFmtId="9" fontId="8" fillId="0" borderId="68" xfId="0" applyNumberFormat="1" applyFont="1" applyBorder="1" applyAlignment="1">
      <alignment horizontal="center" vertical="center"/>
    </xf>
    <xf numFmtId="9" fontId="21" fillId="0" borderId="69" xfId="0" applyNumberFormat="1" applyFont="1" applyBorder="1" applyAlignment="1">
      <alignment horizontal="center" vertical="center"/>
    </xf>
    <xf numFmtId="0" fontId="7" fillId="0" borderId="68" xfId="0" applyNumberFormat="1" applyFont="1" applyBorder="1" applyAlignment="1">
      <alignment horizontal="left" vertical="center" wrapText="1"/>
    </xf>
    <xf numFmtId="0" fontId="21" fillId="0" borderId="68" xfId="0" applyNumberFormat="1" applyFont="1" applyBorder="1" applyAlignment="1">
      <alignment horizontal="left" vertical="center" wrapText="1"/>
    </xf>
    <xf numFmtId="0" fontId="21" fillId="0" borderId="69" xfId="0" applyNumberFormat="1" applyFont="1" applyBorder="1" applyAlignment="1">
      <alignment horizontal="left" vertical="center" wrapText="1"/>
    </xf>
    <xf numFmtId="0" fontId="7" fillId="0" borderId="1" xfId="0" applyNumberFormat="1" applyFont="1" applyBorder="1" applyAlignment="1">
      <alignment horizontal="left" vertical="center"/>
    </xf>
    <xf numFmtId="0" fontId="65" fillId="0" borderId="0" xfId="0" applyNumberFormat="1" applyFont="1" applyBorder="1" applyAlignment="1">
      <alignment horizontal="center" vertical="center"/>
    </xf>
    <xf numFmtId="0" fontId="21" fillId="0" borderId="2" xfId="0" applyNumberFormat="1" applyFont="1" applyBorder="1" applyAlignment="1">
      <alignment horizontal="left" vertical="center"/>
    </xf>
    <xf numFmtId="0" fontId="8" fillId="0" borderId="0"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1" fillId="0" borderId="68" xfId="0" applyNumberFormat="1" applyFont="1" applyBorder="1" applyAlignment="1">
      <alignment horizontal="left" vertical="center"/>
    </xf>
    <xf numFmtId="0" fontId="8" fillId="0" borderId="69" xfId="0" applyNumberFormat="1" applyFont="1" applyBorder="1" applyAlignment="1">
      <alignment horizontal="left" vertical="center"/>
    </xf>
    <xf numFmtId="0" fontId="8" fillId="0" borderId="1" xfId="0" applyNumberFormat="1" applyFont="1" applyBorder="1" applyAlignment="1">
      <alignment horizontal="left" vertical="center"/>
    </xf>
    <xf numFmtId="0" fontId="21" fillId="0" borderId="1" xfId="0" applyNumberFormat="1" applyFont="1" applyBorder="1" applyAlignment="1">
      <alignment horizontal="left" vertical="center"/>
    </xf>
    <xf numFmtId="0" fontId="7" fillId="0" borderId="69" xfId="0" applyNumberFormat="1" applyFont="1" applyBorder="1" applyAlignment="1">
      <alignment horizontal="left" vertical="center"/>
    </xf>
    <xf numFmtId="0" fontId="7" fillId="0" borderId="68" xfId="0" applyNumberFormat="1" applyFont="1" applyBorder="1" applyAlignment="1">
      <alignment horizontal="left" vertical="center"/>
    </xf>
    <xf numFmtId="0" fontId="8" fillId="0" borderId="69" xfId="0" applyNumberFormat="1" applyFont="1" applyBorder="1" applyAlignment="1">
      <alignment horizontal="center" vertical="center"/>
    </xf>
    <xf numFmtId="0" fontId="21" fillId="0" borderId="69" xfId="0" applyNumberFormat="1" applyFont="1" applyBorder="1" applyAlignment="1">
      <alignment horizontal="center" vertical="center"/>
    </xf>
    <xf numFmtId="0" fontId="37" fillId="0" borderId="0" xfId="0" applyNumberFormat="1" applyFont="1" applyBorder="1" applyAlignment="1">
      <alignment horizontal="center" vertical="center"/>
    </xf>
    <xf numFmtId="0" fontId="38" fillId="0" borderId="0" xfId="0" applyNumberFormat="1" applyFont="1" applyBorder="1" applyAlignment="1">
      <alignment horizontal="center" vertical="center"/>
    </xf>
    <xf numFmtId="0" fontId="62" fillId="0" borderId="0" xfId="0" applyNumberFormat="1" applyFont="1" applyBorder="1" applyAlignment="1">
      <alignment horizontal="center" vertical="center"/>
    </xf>
    <xf numFmtId="0" fontId="63" fillId="0" borderId="0" xfId="0" applyNumberFormat="1" applyFont="1" applyBorder="1" applyAlignment="1">
      <alignment horizontal="center" vertical="center"/>
    </xf>
    <xf numFmtId="0" fontId="64" fillId="0" borderId="0" xfId="0" applyNumberFormat="1" applyFont="1" applyBorder="1" applyAlignment="1">
      <alignment horizontal="left" vertical="center"/>
    </xf>
    <xf numFmtId="0" fontId="5" fillId="2" borderId="0" xfId="0" applyNumberFormat="1" applyFont="1" applyFill="1" applyBorder="1" applyAlignment="1">
      <alignment horizontal="center" vertical="center"/>
    </xf>
    <xf numFmtId="0" fontId="25" fillId="2" borderId="0" xfId="0"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28" fillId="2" borderId="0" xfId="0" applyNumberFormat="1" applyFont="1" applyFill="1" applyBorder="1" applyAlignment="1">
      <alignment horizontal="center" vertical="center"/>
    </xf>
    <xf numFmtId="0" fontId="24" fillId="2" borderId="0" xfId="0" applyNumberFormat="1" applyFont="1" applyFill="1" applyBorder="1" applyAlignment="1">
      <alignment horizontal="left" vertical="center"/>
    </xf>
    <xf numFmtId="0" fontId="31" fillId="2" borderId="0" xfId="0" applyNumberFormat="1" applyFont="1" applyFill="1" applyBorder="1" applyAlignment="1">
      <alignment horizontal="center" vertical="center"/>
    </xf>
    <xf numFmtId="0" fontId="36" fillId="0" borderId="0" xfId="0" applyNumberFormat="1" applyFont="1" applyBorder="1" applyAlignment="1" applyProtection="1">
      <alignment vertical="center" wrapText="1"/>
      <protection hidden="1"/>
    </xf>
    <xf numFmtId="0" fontId="3" fillId="0" borderId="0" xfId="0" applyNumberFormat="1" applyFont="1" applyBorder="1" applyAlignment="1" applyProtection="1">
      <alignment vertical="center"/>
      <protection hidden="1"/>
    </xf>
    <xf numFmtId="0" fontId="36" fillId="0" borderId="0" xfId="0" applyNumberFormat="1" applyFont="1" applyBorder="1" applyAlignment="1" applyProtection="1">
      <alignment vertical="center"/>
      <protection hidden="1"/>
    </xf>
    <xf numFmtId="0" fontId="41" fillId="3" borderId="22" xfId="0" applyNumberFormat="1" applyFont="1" applyFill="1" applyBorder="1" applyAlignment="1" applyProtection="1">
      <alignment horizontal="center" vertical="center"/>
      <protection hidden="1"/>
    </xf>
    <xf numFmtId="0" fontId="41" fillId="3" borderId="41" xfId="0" applyNumberFormat="1" applyFont="1" applyFill="1" applyBorder="1" applyAlignment="1" applyProtection="1">
      <alignment horizontal="center" vertical="center"/>
      <protection hidden="1"/>
    </xf>
    <xf numFmtId="0" fontId="52" fillId="3" borderId="22" xfId="0" applyNumberFormat="1" applyFont="1" applyFill="1" applyBorder="1" applyAlignment="1" applyProtection="1">
      <alignment horizontal="center" vertical="center"/>
      <protection hidden="1"/>
    </xf>
    <xf numFmtId="0" fontId="52" fillId="3" borderId="41" xfId="0" applyNumberFormat="1" applyFont="1" applyFill="1" applyBorder="1" applyAlignment="1" applyProtection="1">
      <alignment horizontal="center" vertical="center"/>
      <protection hidden="1"/>
    </xf>
    <xf numFmtId="0" fontId="36" fillId="0" borderId="0" xfId="0" applyNumberFormat="1" applyFont="1" applyBorder="1" applyAlignment="1" applyProtection="1">
      <alignment horizontal="center" vertical="center"/>
      <protection hidden="1"/>
    </xf>
    <xf numFmtId="0" fontId="51" fillId="0" borderId="0" xfId="0" applyNumberFormat="1" applyFont="1" applyBorder="1" applyAlignment="1" applyProtection="1">
      <alignment horizontal="center" vertical="center"/>
      <protection hidden="1"/>
    </xf>
    <xf numFmtId="0" fontId="47" fillId="3" borderId="23" xfId="0" applyNumberFormat="1" applyFont="1" applyFill="1" applyBorder="1" applyAlignment="1" applyProtection="1">
      <alignment horizontal="center" vertical="center"/>
      <protection hidden="1"/>
    </xf>
    <xf numFmtId="0" fontId="41" fillId="3" borderId="23" xfId="0" applyNumberFormat="1" applyFont="1" applyFill="1" applyBorder="1" applyAlignment="1" applyProtection="1">
      <alignment horizontal="center" vertical="center"/>
      <protection hidden="1"/>
    </xf>
    <xf numFmtId="0" fontId="47" fillId="3" borderId="46" xfId="0" applyNumberFormat="1" applyFont="1" applyFill="1" applyBorder="1" applyAlignment="1" applyProtection="1">
      <alignment horizontal="center" vertical="center"/>
      <protection hidden="1"/>
    </xf>
    <xf numFmtId="0" fontId="37" fillId="0" borderId="0" xfId="0" applyNumberFormat="1" applyFont="1" applyBorder="1" applyAlignment="1" applyProtection="1">
      <alignment horizontal="center" vertical="center"/>
      <protection hidden="1"/>
    </xf>
    <xf numFmtId="0" fontId="48" fillId="0" borderId="0" xfId="0" applyNumberFormat="1" applyFont="1" applyBorder="1" applyAlignment="1" applyProtection="1">
      <alignment horizontal="center" vertical="center"/>
      <protection hidden="1"/>
    </xf>
    <xf numFmtId="0" fontId="46" fillId="0" borderId="0" xfId="0" applyNumberFormat="1" applyFont="1" applyBorder="1" applyAlignment="1" applyProtection="1">
      <alignment horizontal="center" vertical="center"/>
      <protection hidden="1"/>
    </xf>
    <xf numFmtId="0" fontId="46" fillId="0" borderId="0" xfId="0" applyNumberFormat="1" applyFont="1" applyBorder="1" applyAlignment="1" applyProtection="1">
      <alignment horizontal="center" vertical="top"/>
      <protection hidden="1"/>
    </xf>
    <xf numFmtId="0" fontId="46" fillId="0" borderId="58" xfId="0" applyNumberFormat="1" applyFont="1" applyBorder="1" applyAlignment="1" applyProtection="1">
      <alignment horizontal="center" vertical="center"/>
      <protection hidden="1"/>
    </xf>
    <xf numFmtId="0" fontId="3" fillId="0" borderId="58" xfId="0" applyNumberFormat="1" applyFont="1" applyBorder="1" applyAlignment="1" applyProtection="1">
      <alignment vertical="center"/>
      <protection hidden="1"/>
    </xf>
    <xf numFmtId="0" fontId="38" fillId="0" borderId="0" xfId="0" applyNumberFormat="1" applyFont="1" applyBorder="1" applyAlignment="1" applyProtection="1">
      <alignment horizontal="center" vertical="center"/>
      <protection hidden="1"/>
    </xf>
    <xf numFmtId="0" fontId="36" fillId="0" borderId="41" xfId="0" applyNumberFormat="1" applyFont="1" applyBorder="1" applyAlignment="1" applyProtection="1">
      <alignment horizontal="center" vertical="center"/>
      <protection hidden="1"/>
    </xf>
    <xf numFmtId="0" fontId="43" fillId="0" borderId="57" xfId="0" applyNumberFormat="1" applyFont="1" applyBorder="1" applyAlignment="1" applyProtection="1">
      <alignment horizontal="center" vertical="center"/>
      <protection hidden="1"/>
    </xf>
    <xf numFmtId="9" fontId="36" fillId="0" borderId="42" xfId="0" applyNumberFormat="1" applyFont="1" applyBorder="1" applyAlignment="1" applyProtection="1">
      <alignment horizontal="center" vertical="center"/>
      <protection hidden="1"/>
    </xf>
    <xf numFmtId="9" fontId="43" fillId="0" borderId="57" xfId="0" applyNumberFormat="1" applyFont="1" applyBorder="1" applyAlignment="1" applyProtection="1">
      <alignment horizontal="center" vertical="center"/>
      <protection hidden="1"/>
    </xf>
    <xf numFmtId="177" fontId="36" fillId="0" borderId="42" xfId="0" applyNumberFormat="1" applyFont="1" applyBorder="1" applyAlignment="1" applyProtection="1">
      <alignment horizontal="center" vertical="center"/>
      <protection hidden="1"/>
    </xf>
    <xf numFmtId="177" fontId="43" fillId="0" borderId="42" xfId="0" applyNumberFormat="1" applyFont="1" applyBorder="1" applyAlignment="1" applyProtection="1">
      <alignment horizontal="center" vertical="center"/>
      <protection hidden="1"/>
    </xf>
    <xf numFmtId="10" fontId="44" fillId="0" borderId="42" xfId="0" applyNumberFormat="1" applyFont="1" applyBorder="1" applyAlignment="1" applyProtection="1">
      <alignment horizontal="center" vertical="center"/>
      <protection hidden="1"/>
    </xf>
    <xf numFmtId="0" fontId="45" fillId="0" borderId="42" xfId="0" applyNumberFormat="1" applyFont="1" applyBorder="1" applyAlignment="1" applyProtection="1">
      <alignment horizontal="center" vertical="center"/>
      <protection hidden="1"/>
    </xf>
    <xf numFmtId="10" fontId="60" fillId="0" borderId="42" xfId="0" applyNumberFormat="1" applyFont="1" applyBorder="1" applyAlignment="1" applyProtection="1">
      <alignment horizontal="center" vertical="center"/>
      <protection hidden="1"/>
    </xf>
    <xf numFmtId="0" fontId="61" fillId="0" borderId="54" xfId="0" applyNumberFormat="1" applyFont="1" applyBorder="1" applyAlignment="1" applyProtection="1">
      <alignment horizontal="center" vertical="center"/>
      <protection hidden="1"/>
    </xf>
    <xf numFmtId="0" fontId="42" fillId="3" borderId="23" xfId="0" applyNumberFormat="1" applyFont="1" applyFill="1" applyBorder="1" applyAlignment="1" applyProtection="1">
      <alignment horizontal="center" vertical="center"/>
      <protection hidden="1"/>
    </xf>
    <xf numFmtId="0" fontId="42" fillId="3" borderId="26" xfId="0" applyNumberFormat="1" applyFont="1" applyFill="1" applyBorder="1" applyAlignment="1" applyProtection="1">
      <alignment horizontal="center" vertical="center"/>
      <protection hidden="1"/>
    </xf>
    <xf numFmtId="0" fontId="42" fillId="3" borderId="12" xfId="0" applyNumberFormat="1" applyFont="1" applyFill="1" applyBorder="1" applyAlignment="1" applyProtection="1">
      <alignment horizontal="center" vertical="center"/>
      <protection hidden="1"/>
    </xf>
    <xf numFmtId="0" fontId="42" fillId="3" borderId="46" xfId="0" applyNumberFormat="1" applyFont="1" applyFill="1" applyBorder="1" applyAlignment="1" applyProtection="1">
      <alignment horizontal="center" vertical="center"/>
      <protection hidden="1"/>
    </xf>
    <xf numFmtId="0" fontId="42" fillId="3" borderId="21" xfId="0" applyNumberFormat="1" applyFont="1" applyFill="1" applyBorder="1" applyAlignment="1" applyProtection="1">
      <alignment horizontal="center" vertical="center"/>
      <protection hidden="1"/>
    </xf>
    <xf numFmtId="0" fontId="16" fillId="2" borderId="22" xfId="0" applyNumberFormat="1" applyFont="1" applyFill="1" applyBorder="1" applyAlignment="1">
      <alignment horizontal="center" vertical="center" wrapText="1"/>
    </xf>
    <xf numFmtId="0" fontId="17" fillId="2" borderId="26" xfId="0" applyNumberFormat="1" applyFont="1" applyFill="1" applyBorder="1" applyAlignment="1">
      <alignment horizontal="center" vertical="center" wrapText="1"/>
    </xf>
    <xf numFmtId="0" fontId="17" fillId="2" borderId="51" xfId="0" applyNumberFormat="1" applyFont="1" applyFill="1" applyBorder="1" applyAlignment="1">
      <alignment horizontal="center" vertical="center" wrapText="1"/>
    </xf>
    <xf numFmtId="0" fontId="17" fillId="2" borderId="41" xfId="0" applyNumberFormat="1" applyFont="1" applyFill="1" applyBorder="1" applyAlignment="1">
      <alignment horizontal="center" vertical="center" wrapText="1"/>
    </xf>
    <xf numFmtId="0" fontId="16" fillId="2" borderId="22" xfId="0" applyNumberFormat="1" applyFont="1" applyFill="1" applyBorder="1" applyAlignment="1">
      <alignment horizontal="center" vertical="center"/>
    </xf>
    <xf numFmtId="0" fontId="17" fillId="2" borderId="26" xfId="0" applyNumberFormat="1" applyFont="1" applyFill="1" applyBorder="1" applyAlignment="1">
      <alignment horizontal="center" vertical="center"/>
    </xf>
    <xf numFmtId="0" fontId="17" fillId="2" borderId="41" xfId="0" applyNumberFormat="1" applyFont="1" applyFill="1" applyBorder="1" applyAlignment="1">
      <alignment horizontal="center" vertical="center"/>
    </xf>
    <xf numFmtId="0" fontId="21" fillId="2" borderId="46" xfId="0" applyNumberFormat="1" applyFont="1" applyFill="1" applyBorder="1" applyAlignment="1">
      <alignment horizontal="center" vertical="center"/>
    </xf>
    <xf numFmtId="0" fontId="22" fillId="2" borderId="47" xfId="0" applyNumberFormat="1" applyFont="1" applyFill="1" applyBorder="1" applyAlignment="1">
      <alignment horizontal="center" vertical="center"/>
    </xf>
    <xf numFmtId="0" fontId="22" fillId="2" borderId="48" xfId="0" applyNumberFormat="1" applyFont="1" applyFill="1" applyBorder="1" applyAlignment="1">
      <alignment horizontal="center" vertical="center"/>
    </xf>
    <xf numFmtId="49" fontId="21" fillId="2" borderId="21" xfId="0" applyNumberFormat="1" applyFont="1" applyFill="1" applyBorder="1" applyAlignment="1">
      <alignment horizontal="center" vertical="center"/>
    </xf>
    <xf numFmtId="49" fontId="22" fillId="2" borderId="47" xfId="0" applyNumberFormat="1" applyFont="1" applyFill="1" applyBorder="1" applyAlignment="1">
      <alignment horizontal="center" vertical="center"/>
    </xf>
    <xf numFmtId="49" fontId="22" fillId="2" borderId="48" xfId="0" applyNumberFormat="1" applyFont="1" applyFill="1" applyBorder="1" applyAlignment="1">
      <alignment horizontal="center" vertical="center"/>
    </xf>
    <xf numFmtId="0" fontId="21" fillId="2" borderId="21" xfId="0" applyNumberFormat="1" applyFont="1" applyFill="1" applyBorder="1" applyAlignment="1">
      <alignment horizontal="center" vertical="center"/>
    </xf>
    <xf numFmtId="0" fontId="21" fillId="2" borderId="49" xfId="0" applyNumberFormat="1" applyFont="1" applyFill="1" applyBorder="1" applyAlignment="1">
      <alignment horizontal="center" vertical="center"/>
    </xf>
    <xf numFmtId="0" fontId="22" fillId="2" borderId="53" xfId="0" applyNumberFormat="1" applyFont="1" applyFill="1" applyBorder="1" applyAlignment="1">
      <alignment horizontal="center" vertical="center"/>
    </xf>
    <xf numFmtId="0" fontId="22" fillId="2" borderId="54"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3" fillId="2" borderId="43" xfId="0" applyNumberFormat="1" applyFont="1" applyFill="1" applyBorder="1" applyAlignment="1">
      <alignment horizontal="center" vertical="center"/>
    </xf>
    <xf numFmtId="0" fontId="13" fillId="2" borderId="50" xfId="0" applyNumberFormat="1" applyFont="1" applyFill="1" applyBorder="1" applyAlignment="1">
      <alignment horizontal="center" vertical="center"/>
    </xf>
    <xf numFmtId="0" fontId="18" fillId="2" borderId="12" xfId="0" applyNumberFormat="1" applyFont="1" applyFill="1" applyBorder="1" applyAlignment="1">
      <alignment horizontal="center" vertical="center"/>
    </xf>
    <xf numFmtId="0" fontId="19" fillId="2" borderId="33" xfId="0" applyNumberFormat="1" applyFont="1" applyFill="1" applyBorder="1" applyAlignment="1">
      <alignment horizontal="center" vertical="center"/>
    </xf>
    <xf numFmtId="0" fontId="18" fillId="2" borderId="44" xfId="0" applyNumberFormat="1" applyFont="1" applyFill="1" applyBorder="1" applyAlignment="1">
      <alignment horizontal="center" vertical="center"/>
    </xf>
    <xf numFmtId="0" fontId="19" fillId="2" borderId="15" xfId="0" applyNumberFormat="1" applyFont="1" applyFill="1" applyBorder="1" applyAlignment="1">
      <alignment horizontal="center" vertical="center"/>
    </xf>
    <xf numFmtId="0" fontId="16" fillId="2" borderId="3" xfId="0" applyNumberFormat="1" applyFont="1" applyFill="1" applyBorder="1" applyAlignment="1">
      <alignment horizontal="center" vertical="center"/>
    </xf>
    <xf numFmtId="0" fontId="17" fillId="2" borderId="3" xfId="0" applyNumberFormat="1" applyFont="1" applyFill="1" applyBorder="1" applyAlignment="1">
      <alignment horizontal="center" vertical="center"/>
    </xf>
    <xf numFmtId="0" fontId="21" fillId="2" borderId="35" xfId="0" applyNumberFormat="1" applyFont="1" applyFill="1" applyBorder="1" applyAlignment="1">
      <alignment horizontal="center" vertical="center"/>
    </xf>
    <xf numFmtId="0" fontId="22" fillId="2" borderId="36" xfId="0" applyNumberFormat="1" applyFont="1" applyFill="1" applyBorder="1" applyAlignment="1">
      <alignment horizontal="center" vertical="center"/>
    </xf>
    <xf numFmtId="0" fontId="22" fillId="2" borderId="37" xfId="0" applyNumberFormat="1" applyFont="1" applyFill="1" applyBorder="1" applyAlignment="1">
      <alignment horizontal="center" vertical="center"/>
    </xf>
    <xf numFmtId="0" fontId="17" fillId="2" borderId="38" xfId="0" applyNumberFormat="1" applyFont="1" applyFill="1" applyBorder="1" applyAlignment="1">
      <alignment horizontal="center" vertical="center"/>
    </xf>
    <xf numFmtId="0" fontId="12" fillId="2" borderId="7" xfId="0" applyNumberFormat="1" applyFont="1" applyFill="1" applyBorder="1" applyAlignment="1">
      <alignment horizontal="center" vertical="center"/>
    </xf>
    <xf numFmtId="0" fontId="14" fillId="2" borderId="8" xfId="0" applyNumberFormat="1" applyFont="1" applyFill="1" applyBorder="1" applyAlignment="1">
      <alignment horizontal="center" vertical="center"/>
    </xf>
    <xf numFmtId="0" fontId="14" fillId="2" borderId="9" xfId="0" applyNumberFormat="1" applyFont="1" applyFill="1" applyBorder="1" applyAlignment="1">
      <alignment horizontal="center" vertical="center"/>
    </xf>
    <xf numFmtId="0" fontId="2" fillId="2" borderId="15" xfId="0" applyNumberFormat="1" applyFont="1" applyFill="1" applyBorder="1" applyAlignment="1">
      <alignment horizontal="right" vertical="center" wrapText="1"/>
    </xf>
    <xf numFmtId="0" fontId="13" fillId="2" borderId="15" xfId="0" applyNumberFormat="1" applyFont="1" applyFill="1" applyBorder="1" applyAlignment="1">
      <alignment horizontal="right" vertical="center" wrapText="1"/>
    </xf>
    <xf numFmtId="0" fontId="12" fillId="2" borderId="19"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2" fillId="2" borderId="4" xfId="0" applyNumberFormat="1" applyFont="1" applyFill="1" applyBorder="1" applyAlignment="1">
      <alignment vertical="center" wrapText="1"/>
    </xf>
    <xf numFmtId="0" fontId="13" fillId="2" borderId="5" xfId="0" applyNumberFormat="1" applyFont="1" applyFill="1" applyBorder="1" applyAlignment="1">
      <alignment vertical="center"/>
    </xf>
    <xf numFmtId="0" fontId="13" fillId="2" borderId="6" xfId="0" applyNumberFormat="1" applyFont="1" applyFill="1" applyBorder="1" applyAlignment="1">
      <alignment vertical="center"/>
    </xf>
    <xf numFmtId="0" fontId="13" fillId="2" borderId="10" xfId="0" applyNumberFormat="1" applyFont="1" applyFill="1" applyBorder="1" applyAlignment="1">
      <alignment vertical="center"/>
    </xf>
    <xf numFmtId="0" fontId="13" fillId="2" borderId="3" xfId="0" applyNumberFormat="1" applyFont="1" applyFill="1" applyBorder="1" applyAlignment="1">
      <alignment vertical="center"/>
    </xf>
    <xf numFmtId="0" fontId="13" fillId="2" borderId="11" xfId="0" applyNumberFormat="1" applyFont="1" applyFill="1" applyBorder="1" applyAlignment="1">
      <alignment vertical="center"/>
    </xf>
    <xf numFmtId="0" fontId="13" fillId="2" borderId="14" xfId="0" applyNumberFormat="1" applyFont="1" applyFill="1" applyBorder="1" applyAlignment="1">
      <alignment vertical="center"/>
    </xf>
    <xf numFmtId="0" fontId="13" fillId="2" borderId="15" xfId="0" applyNumberFormat="1" applyFont="1" applyFill="1" applyBorder="1" applyAlignment="1">
      <alignment vertical="center"/>
    </xf>
    <xf numFmtId="0" fontId="13" fillId="2" borderId="16" xfId="0" applyNumberFormat="1" applyFont="1" applyFill="1" applyBorder="1" applyAlignment="1">
      <alignment vertical="center"/>
    </xf>
    <xf numFmtId="0" fontId="6" fillId="0" borderId="0" xfId="0" applyNumberFormat="1" applyFont="1" applyBorder="1" applyAlignment="1">
      <alignment horizontal="left" vertical="center" wrapText="1"/>
    </xf>
    <xf numFmtId="0" fontId="6" fillId="0" borderId="0" xfId="0" applyNumberFormat="1" applyFont="1" applyBorder="1" applyAlignment="1">
      <alignment horizontal="left" vertical="center"/>
    </xf>
    <xf numFmtId="0" fontId="35" fillId="0" borderId="0" xfId="0" applyNumberFormat="1" applyFont="1" applyBorder="1" applyAlignment="1">
      <alignment horizontal="center" vertical="center"/>
    </xf>
    <xf numFmtId="177" fontId="106" fillId="11" borderId="87" xfId="0" applyNumberFormat="1" applyFont="1" applyFill="1" applyBorder="1" applyAlignment="1">
      <alignment horizontal="center" vertical="center" shrinkToFit="1"/>
    </xf>
    <xf numFmtId="177" fontId="82" fillId="11" borderId="87" xfId="0" applyNumberFormat="1" applyFont="1" applyFill="1" applyBorder="1" applyAlignment="1">
      <alignment horizontal="center" vertical="center" shrinkToFit="1"/>
    </xf>
    <xf numFmtId="177" fontId="83" fillId="12" borderId="87" xfId="0" applyNumberFormat="1" applyFont="1" applyFill="1" applyBorder="1" applyAlignment="1" applyProtection="1">
      <alignment horizontal="center" vertical="center" shrinkToFit="1"/>
      <protection locked="0"/>
    </xf>
    <xf numFmtId="177" fontId="82" fillId="12" borderId="87" xfId="0" applyNumberFormat="1" applyFont="1" applyFill="1" applyBorder="1" applyAlignment="1" applyProtection="1">
      <alignment horizontal="center" vertical="center" shrinkToFit="1"/>
      <protection locked="0"/>
    </xf>
  </cellXfs>
  <cellStyles count="8">
    <cellStyle name="百分比" xfId="2" builtinId="5"/>
    <cellStyle name="百分比 2" xfId="3" xr:uid="{00000000-0005-0000-0000-00000D000000}"/>
    <cellStyle name="常规" xfId="0" builtinId="0"/>
    <cellStyle name="常规 2" xfId="5" xr:uid="{00000000-0005-0000-0000-000033000000}"/>
    <cellStyle name="常规 2 2" xfId="4" xr:uid="{00000000-0005-0000-0000-00002D000000}"/>
    <cellStyle name="超链接 2" xfId="6" xr:uid="{00000000-0005-0000-0000-000034000000}"/>
    <cellStyle name="千位分隔" xfId="1" builtinId="3"/>
    <cellStyle name="千位分隔 2" xfId="7"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r>
              <a:rPr lang="zh-CN" altLang="en-US"/>
              <a:t>公募基金组合投资建议方案</a:t>
            </a:r>
            <a:endParaRPr lang="en-US" altLang="zh-CN"/>
          </a:p>
          <a:p>
            <a:pPr>
              <a:defRPr lang="zh-CN" sz="1800" b="1" i="0" u="none" strike="noStrike" kern="1200" baseline="0">
                <a:solidFill>
                  <a:schemeClr val="tx1"/>
                </a:solidFill>
                <a:latin typeface="+mn-lt"/>
                <a:ea typeface="+mn-ea"/>
                <a:cs typeface="+mn-cs"/>
              </a:defRPr>
            </a:pPr>
            <a:r>
              <a:rPr lang="zh-CN" altLang="en-US"/>
              <a:t>（比率）</a:t>
            </a:r>
            <a:endParaRPr lang="zh-CN"/>
          </a:p>
        </c:rich>
      </c:tx>
      <c:layout>
        <c:manualLayout>
          <c:xMode val="edge"/>
          <c:yMode val="edge"/>
          <c:x val="0.18752777777777799"/>
          <c:y val="1.85185185185185E-2"/>
        </c:manualLayout>
      </c:layout>
      <c:overlay val="0"/>
    </c:title>
    <c:autoTitleDeleted val="0"/>
    <c:plotArea>
      <c:layout/>
      <c:ofPieChart>
        <c:ofPieType val="bar"/>
        <c:varyColors val="1"/>
        <c:ser>
          <c:idx val="0"/>
          <c:order val="0"/>
          <c:dPt>
            <c:idx val="0"/>
            <c:bubble3D val="0"/>
            <c:extLst>
              <c:ext xmlns:c16="http://schemas.microsoft.com/office/drawing/2014/chart" uri="{C3380CC4-5D6E-409C-BE32-E72D297353CC}">
                <c16:uniqueId val="{00000000-948E-4C87-A87A-34A43D4AAA69}"/>
              </c:ext>
            </c:extLst>
          </c:dPt>
          <c:dPt>
            <c:idx val="1"/>
            <c:bubble3D val="0"/>
            <c:extLst>
              <c:ext xmlns:c16="http://schemas.microsoft.com/office/drawing/2014/chart" uri="{C3380CC4-5D6E-409C-BE32-E72D297353CC}">
                <c16:uniqueId val="{00000001-948E-4C87-A87A-34A43D4AAA69}"/>
              </c:ext>
            </c:extLst>
          </c:dPt>
          <c:dPt>
            <c:idx val="2"/>
            <c:bubble3D val="0"/>
            <c:extLst>
              <c:ext xmlns:c16="http://schemas.microsoft.com/office/drawing/2014/chart" uri="{C3380CC4-5D6E-409C-BE32-E72D297353CC}">
                <c16:uniqueId val="{00000002-948E-4C87-A87A-34A43D4AAA69}"/>
              </c:ext>
            </c:extLst>
          </c:dPt>
          <c:dPt>
            <c:idx val="3"/>
            <c:bubble3D val="0"/>
            <c:extLst>
              <c:ext xmlns:c16="http://schemas.microsoft.com/office/drawing/2014/chart" uri="{C3380CC4-5D6E-409C-BE32-E72D297353CC}">
                <c16:uniqueId val="{00000003-948E-4C87-A87A-34A43D4AAA69}"/>
              </c:ext>
            </c:extLst>
          </c:dPt>
          <c:dPt>
            <c:idx val="4"/>
            <c:bubble3D val="0"/>
            <c:extLst>
              <c:ext xmlns:c16="http://schemas.microsoft.com/office/drawing/2014/chart" uri="{C3380CC4-5D6E-409C-BE32-E72D297353CC}">
                <c16:uniqueId val="{00000004-948E-4C87-A87A-34A43D4AAA69}"/>
              </c:ext>
            </c:extLst>
          </c:dPt>
          <c:dPt>
            <c:idx val="5"/>
            <c:bubble3D val="0"/>
            <c:extLst>
              <c:ext xmlns:c16="http://schemas.microsoft.com/office/drawing/2014/chart" uri="{C3380CC4-5D6E-409C-BE32-E72D297353CC}">
                <c16:uniqueId val="{00000005-948E-4C87-A87A-34A43D4AAA69}"/>
              </c:ext>
            </c:extLst>
          </c:dPt>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'输出2.2-资产配置建议书'!$A$31:$A$35</c:f>
              <c:strCache>
                <c:ptCount val="5"/>
                <c:pt idx="0">
                  <c:v>富国MSCI中国A股</c:v>
                </c:pt>
                <c:pt idx="1">
                  <c:v>华夏聚丰稳健FOF</c:v>
                </c:pt>
                <c:pt idx="2">
                  <c:v>西部利得稳健双债</c:v>
                </c:pt>
                <c:pt idx="3">
                  <c:v>华夏聚利债券</c:v>
                </c:pt>
                <c:pt idx="4">
                  <c:v>现金钱包</c:v>
                </c:pt>
              </c:strCache>
            </c:strRef>
          </c:cat>
          <c:val>
            <c:numRef>
              <c:f>'输出2.2-资产配置建议书'!$B$31:$B$35</c:f>
              <c:numCache>
                <c:formatCode>0%</c:formatCode>
                <c:ptCount val="5"/>
                <c:pt idx="0">
                  <c:v>0.4</c:v>
                </c:pt>
                <c:pt idx="1">
                  <c:v>0.4</c:v>
                </c:pt>
                <c:pt idx="2">
                  <c:v>0.1</c:v>
                </c:pt>
                <c:pt idx="3">
                  <c:v>0</c:v>
                </c:pt>
                <c:pt idx="4">
                  <c:v>0.1</c:v>
                </c:pt>
              </c:numCache>
            </c:numRef>
          </c:val>
          <c:extLst>
            <c:ext xmlns:c16="http://schemas.microsoft.com/office/drawing/2014/chart" uri="{C3380CC4-5D6E-409C-BE32-E72D297353CC}">
              <c16:uniqueId val="{00000006-948E-4C87-A87A-34A43D4AAA69}"/>
            </c:ext>
          </c:extLst>
        </c:ser>
        <c:dLbls>
          <c:showLegendKey val="0"/>
          <c:showVal val="0"/>
          <c:showCatName val="0"/>
          <c:showSerName val="0"/>
          <c:showPercent val="1"/>
          <c:showBubbleSize val="0"/>
          <c:showLeaderLines val="1"/>
        </c:dLbls>
        <c:gapWidth val="100"/>
        <c:secondPieSize val="75"/>
        <c:serLines/>
      </c:ofPieChart>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r>
              <a:rPr lang="zh-CN" altLang="en-US"/>
              <a:t>资产配置各类资产占比</a:t>
            </a:r>
          </a:p>
        </c:rich>
      </c:tx>
      <c:overlay val="0"/>
    </c:title>
    <c:autoTitleDeleted val="0"/>
    <c:plotArea>
      <c:layout/>
      <c:barChart>
        <c:barDir val="col"/>
        <c:grouping val="clustered"/>
        <c:varyColors val="0"/>
        <c:ser>
          <c:idx val="0"/>
          <c:order val="0"/>
          <c:invertIfNegative val="0"/>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'输出2.2-资产配置建议书'!$A$20:$D$21</c:f>
              <c:multiLvlStrCache>
                <c:ptCount val="4"/>
                <c:lvl>
                  <c:pt idx="0">
                    <c:v>股票型基金</c:v>
                  </c:pt>
                  <c:pt idx="1">
                    <c:v>债券型基金</c:v>
                  </c:pt>
                  <c:pt idx="2">
                    <c:v>货币基金</c:v>
                  </c:pt>
                  <c:pt idx="3">
                    <c:v>合计</c:v>
                  </c:pt>
                </c:lvl>
                <c:lvl>
                  <c:pt idx="0">
                    <c:v>资产配置各类资产占比</c:v>
                  </c:pt>
                </c:lvl>
              </c:multiLvlStrCache>
            </c:multiLvlStrRef>
          </c:cat>
          <c:val>
            <c:numRef>
              <c:f>'输出2.2-资产配置建议书'!$A$22:$D$22</c:f>
              <c:numCache>
                <c:formatCode>0%</c:formatCode>
                <c:ptCount val="4"/>
                <c:pt idx="0">
                  <c:v>0.65000000000000013</c:v>
                </c:pt>
                <c:pt idx="1">
                  <c:v>0.25000000000000006</c:v>
                </c:pt>
                <c:pt idx="2">
                  <c:v>0.1</c:v>
                </c:pt>
                <c:pt idx="3">
                  <c:v>1</c:v>
                </c:pt>
              </c:numCache>
            </c:numRef>
          </c:val>
          <c:extLst>
            <c:ext xmlns:c16="http://schemas.microsoft.com/office/drawing/2014/chart" uri="{C3380CC4-5D6E-409C-BE32-E72D297353CC}">
              <c16:uniqueId val="{00000000-9AA3-4958-8580-6DD8BBCBB747}"/>
            </c:ext>
          </c:extLst>
        </c:ser>
        <c:dLbls>
          <c:showLegendKey val="0"/>
          <c:showVal val="1"/>
          <c:showCatName val="0"/>
          <c:showSerName val="0"/>
          <c:showPercent val="0"/>
          <c:showBubbleSize val="0"/>
        </c:dLbls>
        <c:gapWidth val="150"/>
        <c:overlap val="-25"/>
        <c:axId val="212993536"/>
        <c:axId val="197141056"/>
      </c:barChart>
      <c:catAx>
        <c:axId val="212993536"/>
        <c:scaling>
          <c:orientation val="minMax"/>
        </c:scaling>
        <c:delete val="0"/>
        <c:axPos val="b"/>
        <c:numFmt formatCode="General" sourceLinked="0"/>
        <c:majorTickMark val="none"/>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197141056"/>
        <c:crosses val="autoZero"/>
        <c:auto val="1"/>
        <c:lblAlgn val="ctr"/>
        <c:lblOffset val="100"/>
        <c:noMultiLvlLbl val="0"/>
      </c:catAx>
      <c:valAx>
        <c:axId val="197141056"/>
        <c:scaling>
          <c:orientation val="minMax"/>
        </c:scaling>
        <c:delete val="1"/>
        <c:axPos val="l"/>
        <c:numFmt formatCode="0%" sourceLinked="1"/>
        <c:majorTickMark val="none"/>
        <c:minorTickMark val="none"/>
        <c:tickLblPos val="nextTo"/>
        <c:crossAx val="212993536"/>
        <c:crosses val="autoZero"/>
        <c:crossBetween val="between"/>
      </c:valAx>
    </c:plotArea>
    <c:legend>
      <c:legendPos val="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'输出2.2-资产配置建议书'!$B$46</c:f>
              <c:strCache>
                <c:ptCount val="1"/>
                <c:pt idx="0">
                  <c:v>组合收益</c:v>
                </c:pt>
              </c:strCache>
            </c:strRef>
          </c:tx>
          <c:cat>
            <c:strRef>
              <c:f>'输出2.2-资产配置建议书'!$A$47:$A$49</c:f>
              <c:strCache>
                <c:ptCount val="3"/>
                <c:pt idx="0">
                  <c:v>2019年</c:v>
                </c:pt>
                <c:pt idx="1">
                  <c:v>2020年</c:v>
                </c:pt>
                <c:pt idx="2">
                  <c:v>2021年累计</c:v>
                </c:pt>
              </c:strCache>
            </c:strRef>
          </c:cat>
          <c:val>
            <c:numRef>
              <c:f>'输出2.2-资产配置建议书'!$B$47:$B$49</c:f>
              <c:numCache>
                <c:formatCode>0.00%</c:formatCode>
                <c:ptCount val="3"/>
                <c:pt idx="0">
                  <c:v>0.16467999999999999</c:v>
                </c:pt>
                <c:pt idx="1">
                  <c:v>0.33322000000000007</c:v>
                </c:pt>
                <c:pt idx="2">
                  <c:v>0.14309333333333335</c:v>
                </c:pt>
              </c:numCache>
            </c:numRef>
          </c:val>
          <c:smooth val="0"/>
          <c:extLst>
            <c:ext xmlns:c16="http://schemas.microsoft.com/office/drawing/2014/chart" uri="{C3380CC4-5D6E-409C-BE32-E72D297353CC}">
              <c16:uniqueId val="{00000000-4F74-4F4E-8A9C-8242F3AB229A}"/>
            </c:ext>
          </c:extLst>
        </c:ser>
        <c:ser>
          <c:idx val="1"/>
          <c:order val="1"/>
          <c:tx>
            <c:strRef>
              <c:f>'输出2.2-资产配置建议书'!$C$46</c:f>
              <c:strCache>
                <c:ptCount val="1"/>
                <c:pt idx="0">
                  <c:v>沪深300</c:v>
                </c:pt>
              </c:strCache>
            </c:strRef>
          </c:tx>
          <c:cat>
            <c:strRef>
              <c:f>'输出2.2-资产配置建议书'!$A$47:$A$49</c:f>
              <c:strCache>
                <c:ptCount val="3"/>
                <c:pt idx="0">
                  <c:v>2019年</c:v>
                </c:pt>
                <c:pt idx="1">
                  <c:v>2020年</c:v>
                </c:pt>
                <c:pt idx="2">
                  <c:v>2021年累计</c:v>
                </c:pt>
              </c:strCache>
            </c:strRef>
          </c:cat>
          <c:val>
            <c:numRef>
              <c:f>'输出2.2-资产配置建议书'!$C$47:$C$49</c:f>
              <c:numCache>
                <c:formatCode>0.00%</c:formatCode>
                <c:ptCount val="3"/>
                <c:pt idx="0">
                  <c:v>0.36070000000000002</c:v>
                </c:pt>
                <c:pt idx="1">
                  <c:v>0.27210000000000001</c:v>
                </c:pt>
                <c:pt idx="2">
                  <c:v>-7.2800000000000004E-2</c:v>
                </c:pt>
              </c:numCache>
            </c:numRef>
          </c:val>
          <c:smooth val="0"/>
          <c:extLst>
            <c:ext xmlns:c16="http://schemas.microsoft.com/office/drawing/2014/chart" uri="{C3380CC4-5D6E-409C-BE32-E72D297353CC}">
              <c16:uniqueId val="{00000001-4F74-4F4E-8A9C-8242F3AB229A}"/>
            </c:ext>
          </c:extLst>
        </c:ser>
        <c:ser>
          <c:idx val="2"/>
          <c:order val="2"/>
          <c:tx>
            <c:strRef>
              <c:f>'输出2.2-资产配置建议书'!$D$46</c:f>
              <c:strCache>
                <c:ptCount val="1"/>
                <c:pt idx="0">
                  <c:v>理财产品收益</c:v>
                </c:pt>
              </c:strCache>
            </c:strRef>
          </c:tx>
          <c:cat>
            <c:strRef>
              <c:f>'输出2.2-资产配置建议书'!$A$47:$A$49</c:f>
              <c:strCache>
                <c:ptCount val="3"/>
                <c:pt idx="0">
                  <c:v>2019年</c:v>
                </c:pt>
                <c:pt idx="1">
                  <c:v>2020年</c:v>
                </c:pt>
                <c:pt idx="2">
                  <c:v>2021年累计</c:v>
                </c:pt>
              </c:strCache>
            </c:strRef>
          </c:cat>
          <c:val>
            <c:numRef>
              <c:f>'输出2.2-资产配置建议书'!$D$47:$D$49</c:f>
              <c:numCache>
                <c:formatCode>0.00%</c:formatCode>
                <c:ptCount val="3"/>
                <c:pt idx="0">
                  <c:v>0.05</c:v>
                </c:pt>
                <c:pt idx="1">
                  <c:v>0.05</c:v>
                </c:pt>
                <c:pt idx="2">
                  <c:v>3.6666666666666667E-2</c:v>
                </c:pt>
              </c:numCache>
            </c:numRef>
          </c:val>
          <c:smooth val="0"/>
          <c:extLst>
            <c:ext xmlns:c16="http://schemas.microsoft.com/office/drawing/2014/chart" uri="{C3380CC4-5D6E-409C-BE32-E72D297353CC}">
              <c16:uniqueId val="{00000002-4F74-4F4E-8A9C-8242F3AB229A}"/>
            </c:ext>
          </c:extLst>
        </c:ser>
        <c:dLbls>
          <c:showLegendKey val="0"/>
          <c:showVal val="0"/>
          <c:showCatName val="0"/>
          <c:showSerName val="0"/>
          <c:showPercent val="0"/>
          <c:showBubbleSize val="0"/>
        </c:dLbls>
        <c:marker val="1"/>
        <c:smooth val="0"/>
        <c:axId val="212994560"/>
        <c:axId val="197142784"/>
      </c:lineChart>
      <c:catAx>
        <c:axId val="21299456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197142784"/>
        <c:crosses val="autoZero"/>
        <c:auto val="1"/>
        <c:lblAlgn val="ctr"/>
        <c:lblOffset val="100"/>
        <c:noMultiLvlLbl val="0"/>
      </c:catAx>
      <c:valAx>
        <c:axId val="197142784"/>
        <c:scaling>
          <c:orientation val="minMax"/>
        </c:scaling>
        <c:delete val="0"/>
        <c:axPos val="l"/>
        <c:majorGridlines/>
        <c:numFmt formatCode="0.00%"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212994560"/>
        <c:crosses val="autoZero"/>
        <c:crossBetween val="between"/>
      </c:valAx>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2</xdr:col>
      <xdr:colOff>590550</xdr:colOff>
      <xdr:row>83</xdr:row>
      <xdr:rowOff>9525</xdr:rowOff>
    </xdr:from>
    <xdr:ext cx="2343150" cy="1777365"/>
    <xdr:pic>
      <xdr:nvPicPr>
        <xdr:cNvPr id="10743" name="0" descr="0">
          <a:extLst>
            <a:ext uri="{FF2B5EF4-FFF2-40B4-BE49-F238E27FC236}">
              <a16:creationId xmlns:a16="http://schemas.microsoft.com/office/drawing/2014/main" id="{00000000-0008-0000-0500-0000F7290000}"/>
            </a:ext>
          </a:extLst>
        </xdr:cNvPr>
        <xdr:cNvPicPr/>
      </xdr:nvPicPr>
      <xdr:blipFill>
        <a:blip xmlns:r="http://schemas.openxmlformats.org/officeDocument/2006/relationships" r:embed="rId1" cstate="print"/>
        <a:srcRect/>
        <a:stretch>
          <a:fillRect/>
        </a:stretch>
      </xdr:blipFill>
      <xdr:spPr>
        <a:xfrm>
          <a:off x="1543050" y="17672685"/>
          <a:ext cx="2343150" cy="1777365"/>
        </a:xfrm>
        <a:prstGeom prst="rect">
          <a:avLst/>
        </a:prstGeom>
        <a:noFill/>
      </xdr:spPr>
    </xdr:pic>
    <xdr:clientData/>
  </xdr:oneCellAnchor>
  <xdr:oneCellAnchor>
    <xdr:from>
      <xdr:col>2</xdr:col>
      <xdr:colOff>638175</xdr:colOff>
      <xdr:row>93</xdr:row>
      <xdr:rowOff>0</xdr:rowOff>
    </xdr:from>
    <xdr:ext cx="2276475" cy="1739265"/>
    <xdr:pic>
      <xdr:nvPicPr>
        <xdr:cNvPr id="10744" name="1" descr="1">
          <a:extLst>
            <a:ext uri="{FF2B5EF4-FFF2-40B4-BE49-F238E27FC236}">
              <a16:creationId xmlns:a16="http://schemas.microsoft.com/office/drawing/2014/main" id="{00000000-0008-0000-0500-0000F8290000}"/>
            </a:ext>
          </a:extLst>
        </xdr:cNvPr>
        <xdr:cNvPicPr/>
      </xdr:nvPicPr>
      <xdr:blipFill>
        <a:blip xmlns:r="http://schemas.openxmlformats.org/officeDocument/2006/relationships" r:embed="rId2" cstate="print"/>
        <a:srcRect/>
        <a:stretch>
          <a:fillRect/>
        </a:stretch>
      </xdr:blipFill>
      <xdr:spPr>
        <a:xfrm>
          <a:off x="1590675" y="19472910"/>
          <a:ext cx="2276475" cy="1739265"/>
        </a:xfrm>
        <a:prstGeom prst="rect">
          <a:avLst/>
        </a:prstGeom>
        <a:noFill/>
      </xdr:spPr>
    </xdr:pic>
    <xdr:clientData/>
  </xdr:oneCellAnchor>
  <xdr:oneCellAnchor>
    <xdr:from>
      <xdr:col>0</xdr:col>
      <xdr:colOff>0</xdr:colOff>
      <xdr:row>0</xdr:row>
      <xdr:rowOff>0</xdr:rowOff>
    </xdr:from>
    <xdr:ext cx="704850" cy="499110"/>
    <xdr:pic>
      <xdr:nvPicPr>
        <xdr:cNvPr id="10745" name="2" descr="2">
          <a:extLst>
            <a:ext uri="{FF2B5EF4-FFF2-40B4-BE49-F238E27FC236}">
              <a16:creationId xmlns:a16="http://schemas.microsoft.com/office/drawing/2014/main" id="{00000000-0008-0000-0500-0000F9290000}"/>
            </a:ext>
          </a:extLst>
        </xdr:cNvPr>
        <xdr:cNvPicPr/>
      </xdr:nvPicPr>
      <xdr:blipFill>
        <a:blip xmlns:r="http://schemas.openxmlformats.org/officeDocument/2006/relationships" r:embed="rId3" cstate="print"/>
        <a:srcRect/>
        <a:stretch>
          <a:fillRect/>
        </a:stretch>
      </xdr:blipFill>
      <xdr:spPr>
        <a:xfrm>
          <a:off x="0" y="0"/>
          <a:ext cx="704850" cy="49911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619125</xdr:colOff>
      <xdr:row>56</xdr:row>
      <xdr:rowOff>161925</xdr:rowOff>
    </xdr:from>
    <xdr:ext cx="2266950" cy="2082165"/>
    <xdr:pic>
      <xdr:nvPicPr>
        <xdr:cNvPr id="10748" name="0" descr="0">
          <a:extLst>
            <a:ext uri="{FF2B5EF4-FFF2-40B4-BE49-F238E27FC236}">
              <a16:creationId xmlns:a16="http://schemas.microsoft.com/office/drawing/2014/main" id="{00000000-0008-0000-0600-0000FC290000}"/>
            </a:ext>
          </a:extLst>
        </xdr:cNvPr>
        <xdr:cNvPicPr/>
      </xdr:nvPicPr>
      <xdr:blipFill>
        <a:blip xmlns:r="http://schemas.openxmlformats.org/officeDocument/2006/relationships" r:embed="rId1" cstate="print"/>
        <a:srcRect/>
        <a:stretch>
          <a:fillRect/>
        </a:stretch>
      </xdr:blipFill>
      <xdr:spPr>
        <a:xfrm>
          <a:off x="2767965" y="11820525"/>
          <a:ext cx="2266950" cy="2082165"/>
        </a:xfrm>
        <a:prstGeom prst="rect">
          <a:avLst/>
        </a:prstGeom>
        <a:noFill/>
      </xdr:spPr>
    </xdr:pic>
    <xdr:clientData/>
  </xdr:oneCellAnchor>
  <xdr:oneCellAnchor>
    <xdr:from>
      <xdr:col>3</xdr:col>
      <xdr:colOff>647700</xdr:colOff>
      <xdr:row>68</xdr:row>
      <xdr:rowOff>38100</xdr:rowOff>
    </xdr:from>
    <xdr:ext cx="2247900" cy="2085975"/>
    <xdr:pic>
      <xdr:nvPicPr>
        <xdr:cNvPr id="10749" name="1" descr="1">
          <a:extLst>
            <a:ext uri="{FF2B5EF4-FFF2-40B4-BE49-F238E27FC236}">
              <a16:creationId xmlns:a16="http://schemas.microsoft.com/office/drawing/2014/main" id="{00000000-0008-0000-0600-0000FD290000}"/>
            </a:ext>
          </a:extLst>
        </xdr:cNvPr>
        <xdr:cNvPicPr/>
      </xdr:nvPicPr>
      <xdr:blipFill>
        <a:blip xmlns:r="http://schemas.openxmlformats.org/officeDocument/2006/relationships" r:embed="rId2" cstate="print"/>
        <a:srcRect/>
        <a:stretch>
          <a:fillRect/>
        </a:stretch>
      </xdr:blipFill>
      <xdr:spPr>
        <a:xfrm>
          <a:off x="2796540" y="14001750"/>
          <a:ext cx="2247900" cy="2085975"/>
        </a:xfrm>
        <a:prstGeom prst="rect">
          <a:avLst/>
        </a:prstGeom>
        <a:noFill/>
      </xdr:spPr>
    </xdr:pic>
    <xdr:clientData/>
  </xdr:oneCellAnchor>
  <xdr:oneCellAnchor>
    <xdr:from>
      <xdr:col>0</xdr:col>
      <xdr:colOff>0</xdr:colOff>
      <xdr:row>0</xdr:row>
      <xdr:rowOff>0</xdr:rowOff>
    </xdr:from>
    <xdr:ext cx="1076325" cy="834390"/>
    <xdr:pic>
      <xdr:nvPicPr>
        <xdr:cNvPr id="10750" name="2" descr="2">
          <a:extLst>
            <a:ext uri="{FF2B5EF4-FFF2-40B4-BE49-F238E27FC236}">
              <a16:creationId xmlns:a16="http://schemas.microsoft.com/office/drawing/2014/main" id="{00000000-0008-0000-0600-0000FE290000}"/>
            </a:ext>
          </a:extLst>
        </xdr:cNvPr>
        <xdr:cNvPicPr/>
      </xdr:nvPicPr>
      <xdr:blipFill>
        <a:blip xmlns:r="http://schemas.openxmlformats.org/officeDocument/2006/relationships" r:embed="rId3" cstate="print"/>
        <a:srcRect/>
        <a:stretch>
          <a:fillRect/>
        </a:stretch>
      </xdr:blipFill>
      <xdr:spPr>
        <a:xfrm>
          <a:off x="0" y="0"/>
          <a:ext cx="1076325" cy="83439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00125" cy="695325"/>
    <xdr:pic>
      <xdr:nvPicPr>
        <xdr:cNvPr id="10746" name="0" descr="0">
          <a:extLst>
            <a:ext uri="{FF2B5EF4-FFF2-40B4-BE49-F238E27FC236}">
              <a16:creationId xmlns:a16="http://schemas.microsoft.com/office/drawing/2014/main" id="{00000000-0008-0000-0700-0000FA290000}"/>
            </a:ext>
          </a:extLst>
        </xdr:cNvPr>
        <xdr:cNvPicPr/>
      </xdr:nvPicPr>
      <xdr:blipFill>
        <a:blip xmlns:r="http://schemas.openxmlformats.org/officeDocument/2006/relationships" r:embed="rId1" cstate="print"/>
        <a:srcRect/>
        <a:stretch>
          <a:fillRect/>
        </a:stretch>
      </xdr:blipFill>
      <xdr:spPr>
        <a:xfrm>
          <a:off x="0" y="0"/>
          <a:ext cx="1000125" cy="695325"/>
        </a:xfrm>
        <a:prstGeom prst="rect">
          <a:avLst/>
        </a:prstGeom>
        <a:noFill/>
      </xdr:spPr>
    </xdr:pic>
    <xdr:clientData/>
  </xdr:oneCellAnchor>
  <xdr:oneCellAnchor>
    <xdr:from>
      <xdr:col>0</xdr:col>
      <xdr:colOff>66675</xdr:colOff>
      <xdr:row>49</xdr:row>
      <xdr:rowOff>838200</xdr:rowOff>
    </xdr:from>
    <xdr:ext cx="2047875" cy="1870710"/>
    <xdr:pic>
      <xdr:nvPicPr>
        <xdr:cNvPr id="10747" name="1" descr="1">
          <a:extLst>
            <a:ext uri="{FF2B5EF4-FFF2-40B4-BE49-F238E27FC236}">
              <a16:creationId xmlns:a16="http://schemas.microsoft.com/office/drawing/2014/main" id="{00000000-0008-0000-0700-0000FB290000}"/>
            </a:ext>
          </a:extLst>
        </xdr:cNvPr>
        <xdr:cNvPicPr/>
      </xdr:nvPicPr>
      <xdr:blipFill>
        <a:blip xmlns:r="http://schemas.openxmlformats.org/officeDocument/2006/relationships" r:embed="rId2" cstate="print"/>
        <a:srcRect/>
        <a:stretch>
          <a:fillRect/>
        </a:stretch>
      </xdr:blipFill>
      <xdr:spPr>
        <a:xfrm>
          <a:off x="66675" y="11753850"/>
          <a:ext cx="2047875" cy="1870710"/>
        </a:xfrm>
        <a:prstGeom prst="rect">
          <a:avLst/>
        </a:prstGeom>
        <a:noFill/>
      </xdr:spPr>
    </xdr:pic>
    <xdr:clientData/>
  </xdr:oneCellAnchor>
  <xdr:twoCellAnchor>
    <xdr:from>
      <xdr:col>0</xdr:col>
      <xdr:colOff>9525</xdr:colOff>
      <xdr:row>29</xdr:row>
      <xdr:rowOff>304801</xdr:rowOff>
    </xdr:from>
    <xdr:to>
      <xdr:col>5</xdr:col>
      <xdr:colOff>133350</xdr:colOff>
      <xdr:row>38</xdr:row>
      <xdr:rowOff>152401</xdr:rowOff>
    </xdr:to>
    <xdr:graphicFrame macro="">
      <xdr:nvGraphicFramePr>
        <xdr:cNvPr id="2" name="图表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342900</xdr:colOff>
      <xdr:row>29</xdr:row>
      <xdr:rowOff>342900</xdr:rowOff>
    </xdr:from>
    <xdr:to>
      <xdr:col>10</xdr:col>
      <xdr:colOff>561975</xdr:colOff>
      <xdr:row>38</xdr:row>
      <xdr:rowOff>133350</xdr:rowOff>
    </xdr:to>
    <xdr:graphicFrame macro="">
      <xdr:nvGraphicFramePr>
        <xdr:cNvPr id="3" name="图表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890588</xdr:colOff>
      <xdr:row>39</xdr:row>
      <xdr:rowOff>66676</xdr:rowOff>
    </xdr:from>
    <xdr:to>
      <xdr:col>10</xdr:col>
      <xdr:colOff>509588</xdr:colOff>
      <xdr:row>49</xdr:row>
      <xdr:rowOff>723901</xdr:rowOff>
    </xdr:to>
    <xdr:graphicFrame macro="">
      <xdr:nvGraphicFramePr>
        <xdr:cNvPr id="4" name="图表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ifastps.com.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1"/>
  <sheetViews>
    <sheetView zoomScale="120" zoomScaleNormal="120" workbookViewId="0">
      <selection activeCell="M7" sqref="M7"/>
    </sheetView>
  </sheetViews>
  <sheetFormatPr defaultColWidth="8.6875" defaultRowHeight="15.75"/>
  <cols>
    <col min="1" max="1" width="7.5625" style="334" customWidth="1"/>
    <col min="2" max="10" width="7.5625" style="335" customWidth="1"/>
    <col min="11" max="11" width="14.4375" style="335" hidden="1" customWidth="1"/>
    <col min="12" max="12" width="14.1875" style="335" hidden="1" customWidth="1"/>
    <col min="13" max="24" width="14.1875" style="335" customWidth="1"/>
    <col min="25" max="25" width="9.6875" style="335" customWidth="1"/>
    <col min="26" max="26" width="9.4375" style="335" customWidth="1"/>
    <col min="27" max="16384" width="8.6875" style="335"/>
  </cols>
  <sheetData>
    <row r="1" spans="1:26" ht="7.5" customHeight="1">
      <c r="A1" s="336"/>
      <c r="B1" s="337"/>
      <c r="C1" s="337"/>
      <c r="D1" s="337"/>
      <c r="E1" s="337"/>
      <c r="F1" s="337"/>
      <c r="G1" s="337"/>
      <c r="H1" s="337"/>
      <c r="I1" s="337"/>
      <c r="J1" s="337"/>
      <c r="K1" s="337"/>
      <c r="L1" s="356"/>
      <c r="M1" s="357"/>
      <c r="N1" s="357"/>
      <c r="O1" s="357"/>
      <c r="P1" s="357"/>
      <c r="Q1" s="357"/>
      <c r="R1" s="357"/>
      <c r="S1" s="357"/>
      <c r="T1" s="357"/>
      <c r="U1" s="357"/>
      <c r="V1" s="357"/>
      <c r="W1" s="357"/>
      <c r="X1" s="357"/>
      <c r="Y1" s="370"/>
      <c r="Z1" s="370"/>
    </row>
    <row r="2" spans="1:26" ht="21.75" customHeight="1">
      <c r="A2" s="416" t="s">
        <v>0</v>
      </c>
      <c r="B2" s="417"/>
      <c r="C2" s="417"/>
      <c r="D2" s="417"/>
      <c r="E2" s="417"/>
      <c r="F2" s="417"/>
      <c r="G2" s="417"/>
      <c r="H2" s="417"/>
      <c r="I2" s="417"/>
      <c r="J2" s="418"/>
      <c r="K2" s="358"/>
      <c r="L2" s="358"/>
      <c r="M2" s="357"/>
      <c r="N2" s="357"/>
      <c r="O2" s="357"/>
      <c r="P2" s="357"/>
      <c r="Q2" s="357"/>
      <c r="R2" s="357"/>
      <c r="S2" s="357"/>
      <c r="T2" s="357"/>
      <c r="U2" s="357"/>
      <c r="V2" s="357"/>
      <c r="W2" s="357"/>
      <c r="X2" s="357"/>
      <c r="Y2" s="370"/>
      <c r="Z2" s="370"/>
    </row>
    <row r="3" spans="1:26" ht="19.5" customHeight="1">
      <c r="A3" s="338" t="s">
        <v>1</v>
      </c>
      <c r="B3" s="337"/>
      <c r="C3" s="337"/>
      <c r="D3" s="337"/>
      <c r="E3" s="337"/>
      <c r="F3" s="337"/>
      <c r="G3" s="337"/>
      <c r="H3" s="337"/>
      <c r="I3" s="337"/>
      <c r="J3" s="337"/>
      <c r="K3" s="359"/>
      <c r="L3" s="358"/>
      <c r="M3" s="357"/>
      <c r="N3" s="357"/>
      <c r="O3" s="357"/>
      <c r="P3" s="357"/>
      <c r="Q3" s="357"/>
      <c r="R3" s="357"/>
      <c r="S3" s="357"/>
      <c r="T3" s="357"/>
      <c r="U3" s="357"/>
      <c r="V3" s="357"/>
      <c r="W3" s="357"/>
      <c r="X3" s="357"/>
      <c r="Y3" s="370"/>
      <c r="Z3" s="370"/>
    </row>
    <row r="4" spans="1:26">
      <c r="A4" s="338" t="s">
        <v>2</v>
      </c>
      <c r="B4" s="337"/>
      <c r="C4" s="337"/>
      <c r="D4" s="337"/>
      <c r="E4" s="337"/>
      <c r="F4" s="337"/>
      <c r="G4" s="337"/>
      <c r="H4" s="337"/>
      <c r="I4" s="337"/>
      <c r="J4" s="337"/>
      <c r="K4" s="359"/>
      <c r="L4" s="358"/>
      <c r="M4" s="357"/>
      <c r="N4" s="357"/>
      <c r="O4" s="357"/>
      <c r="P4" s="357"/>
      <c r="Q4" s="357"/>
      <c r="R4" s="357"/>
      <c r="S4" s="357"/>
      <c r="T4" s="357"/>
      <c r="U4" s="357"/>
      <c r="V4" s="357"/>
      <c r="W4" s="357"/>
      <c r="X4" s="357"/>
      <c r="Y4" s="370"/>
      <c r="Z4" s="370"/>
    </row>
    <row r="5" spans="1:26">
      <c r="A5" s="338" t="s">
        <v>3</v>
      </c>
      <c r="B5" s="337"/>
      <c r="C5" s="337"/>
      <c r="D5" s="337"/>
      <c r="E5" s="337"/>
      <c r="F5" s="337"/>
      <c r="G5" s="337"/>
      <c r="H5" s="337"/>
      <c r="I5" s="337"/>
      <c r="J5" s="337"/>
      <c r="K5" s="359"/>
      <c r="L5" s="358"/>
      <c r="M5" s="357"/>
      <c r="N5" s="357"/>
      <c r="O5" s="357"/>
      <c r="P5" s="357"/>
      <c r="Q5" s="357"/>
      <c r="R5" s="357"/>
      <c r="S5" s="357"/>
      <c r="T5" s="357"/>
      <c r="U5" s="357"/>
      <c r="V5" s="357"/>
      <c r="W5" s="357"/>
      <c r="X5" s="357"/>
      <c r="Y5" s="370"/>
      <c r="Z5" s="370"/>
    </row>
    <row r="6" spans="1:26">
      <c r="A6" s="339" t="s">
        <v>4</v>
      </c>
      <c r="B6" s="409" t="s">
        <v>599</v>
      </c>
      <c r="C6" s="340" t="s">
        <v>5</v>
      </c>
      <c r="D6" s="340"/>
      <c r="E6" s="340"/>
      <c r="F6" s="340" t="s">
        <v>6</v>
      </c>
      <c r="G6" s="404" t="s">
        <v>577</v>
      </c>
      <c r="H6" s="341"/>
      <c r="I6" s="339" t="s">
        <v>7</v>
      </c>
      <c r="J6" s="360">
        <f ca="1">TODAY()</f>
        <v>44546</v>
      </c>
      <c r="K6" s="359"/>
      <c r="L6" s="358"/>
      <c r="M6" s="357"/>
      <c r="N6" s="357"/>
      <c r="O6" s="357"/>
      <c r="P6" s="357"/>
      <c r="Q6" s="357"/>
      <c r="R6" s="357"/>
      <c r="S6" s="357"/>
      <c r="T6" s="357"/>
      <c r="U6" s="357"/>
      <c r="V6" s="357"/>
      <c r="W6" s="357"/>
      <c r="X6" s="357"/>
      <c r="Y6" s="370"/>
      <c r="Z6" s="370"/>
    </row>
    <row r="7" spans="1:26">
      <c r="A7" s="342" t="s">
        <v>8</v>
      </c>
      <c r="B7" s="405">
        <v>13910291519</v>
      </c>
      <c r="C7" s="343"/>
      <c r="D7" s="343"/>
      <c r="E7" s="343"/>
      <c r="F7" s="343" t="s">
        <v>8</v>
      </c>
      <c r="G7" s="405">
        <v>13910291519</v>
      </c>
      <c r="H7" s="344"/>
      <c r="I7" s="361" t="s">
        <v>9</v>
      </c>
      <c r="J7" s="362">
        <f ca="1">TODAY()+15</f>
        <v>44561</v>
      </c>
      <c r="K7" s="359"/>
      <c r="L7" s="358"/>
      <c r="M7" s="357"/>
      <c r="N7" s="357"/>
      <c r="O7" s="357"/>
      <c r="P7" s="357"/>
      <c r="Q7" s="357"/>
      <c r="R7" s="357"/>
      <c r="S7" s="357"/>
      <c r="T7" s="357"/>
      <c r="U7" s="357"/>
      <c r="V7" s="357"/>
      <c r="W7" s="357"/>
      <c r="X7" s="357"/>
      <c r="Y7" s="370"/>
      <c r="Z7" s="370"/>
    </row>
    <row r="8" spans="1:26">
      <c r="A8" s="345"/>
      <c r="B8" s="340"/>
      <c r="C8" s="346"/>
      <c r="D8" s="346"/>
      <c r="E8" s="346"/>
      <c r="F8" s="346"/>
      <c r="G8" s="346"/>
      <c r="H8" s="346"/>
      <c r="I8" s="346"/>
      <c r="J8" s="363"/>
      <c r="K8" s="358"/>
      <c r="L8" s="358"/>
      <c r="M8" s="357"/>
      <c r="N8" s="357"/>
      <c r="O8" s="357"/>
      <c r="P8" s="357"/>
      <c r="Q8" s="357"/>
      <c r="R8" s="357"/>
      <c r="S8" s="357"/>
      <c r="T8" s="357"/>
      <c r="U8" s="357"/>
      <c r="V8" s="357"/>
      <c r="W8" s="357"/>
      <c r="X8" s="357"/>
      <c r="Y8" s="370"/>
      <c r="Z8" s="370"/>
    </row>
    <row r="9" spans="1:26">
      <c r="A9" s="336" t="s">
        <v>10</v>
      </c>
      <c r="B9" s="347">
        <v>3</v>
      </c>
      <c r="C9" s="336" t="s">
        <v>11</v>
      </c>
      <c r="D9" s="337" t="s">
        <v>12</v>
      </c>
      <c r="E9" s="337" t="s">
        <v>13</v>
      </c>
      <c r="F9" s="337"/>
      <c r="G9" s="348"/>
      <c r="H9" s="348"/>
      <c r="I9" s="348"/>
      <c r="J9" s="364"/>
      <c r="K9" s="365"/>
      <c r="L9" s="366"/>
      <c r="M9" s="357"/>
      <c r="N9" s="357"/>
      <c r="O9" s="357"/>
      <c r="P9" s="357"/>
      <c r="Q9" s="357"/>
      <c r="R9" s="357"/>
      <c r="S9" s="357"/>
      <c r="T9" s="357"/>
      <c r="U9" s="357"/>
      <c r="V9" s="357"/>
      <c r="W9" s="357"/>
      <c r="X9" s="357"/>
      <c r="Y9" s="370"/>
      <c r="Z9" s="370"/>
    </row>
    <row r="10" spans="1:26">
      <c r="A10" s="349"/>
      <c r="B10" s="340"/>
      <c r="C10" s="348"/>
      <c r="D10" s="337" t="s">
        <v>14</v>
      </c>
      <c r="E10" s="337" t="s">
        <v>15</v>
      </c>
      <c r="F10" s="337" t="s">
        <v>16</v>
      </c>
      <c r="G10" s="348"/>
      <c r="H10" s="348"/>
      <c r="I10" s="348"/>
      <c r="J10" s="364"/>
      <c r="K10" s="365"/>
      <c r="L10" s="366"/>
      <c r="M10" s="357"/>
      <c r="N10" s="357"/>
      <c r="O10" s="357"/>
      <c r="P10" s="357"/>
      <c r="Q10" s="357"/>
      <c r="R10" s="357"/>
      <c r="S10" s="357"/>
      <c r="T10" s="357"/>
      <c r="U10" s="357"/>
      <c r="V10" s="357"/>
      <c r="W10" s="357"/>
      <c r="X10" s="357"/>
      <c r="Y10" s="370"/>
      <c r="Z10" s="370"/>
    </row>
    <row r="11" spans="1:26">
      <c r="A11" s="349"/>
      <c r="B11" s="343"/>
      <c r="C11" s="348"/>
      <c r="D11" s="337" t="s">
        <v>17</v>
      </c>
      <c r="E11" s="337" t="s">
        <v>18</v>
      </c>
      <c r="F11" s="337" t="s">
        <v>19</v>
      </c>
      <c r="G11" s="348"/>
      <c r="H11" s="348"/>
      <c r="I11" s="348"/>
      <c r="J11" s="364"/>
      <c r="K11" s="365"/>
      <c r="L11" s="366"/>
      <c r="M11" s="357"/>
      <c r="N11" s="357"/>
      <c r="O11" s="357"/>
      <c r="P11" s="357"/>
      <c r="Q11" s="357"/>
      <c r="R11" s="357"/>
      <c r="S11" s="357"/>
      <c r="T11" s="357"/>
      <c r="U11" s="357"/>
      <c r="V11" s="357"/>
      <c r="W11" s="357"/>
      <c r="X11" s="357"/>
      <c r="Y11" s="370"/>
      <c r="Z11" s="370"/>
    </row>
    <row r="12" spans="1:26">
      <c r="A12" s="349"/>
      <c r="B12" s="340"/>
      <c r="C12" s="348"/>
      <c r="D12" s="337" t="s">
        <v>20</v>
      </c>
      <c r="E12" s="337" t="s">
        <v>21</v>
      </c>
      <c r="F12" s="337" t="s">
        <v>22</v>
      </c>
      <c r="G12" s="348"/>
      <c r="H12" s="348"/>
      <c r="I12" s="348"/>
      <c r="J12" s="364"/>
      <c r="K12" s="365"/>
      <c r="L12" s="366"/>
      <c r="M12" s="357"/>
      <c r="N12" s="357"/>
      <c r="O12" s="357"/>
      <c r="P12" s="357"/>
      <c r="Q12" s="357"/>
      <c r="R12" s="357"/>
      <c r="S12" s="357"/>
      <c r="T12" s="357"/>
      <c r="U12" s="357"/>
      <c r="V12" s="357"/>
      <c r="W12" s="357"/>
      <c r="X12" s="357"/>
      <c r="Y12" s="370"/>
      <c r="Z12" s="370"/>
    </row>
    <row r="13" spans="1:26">
      <c r="A13" s="350"/>
      <c r="B13" s="343"/>
      <c r="C13" s="351"/>
      <c r="D13" s="337" t="s">
        <v>23</v>
      </c>
      <c r="E13" s="337" t="s">
        <v>24</v>
      </c>
      <c r="F13" s="337" t="s">
        <v>25</v>
      </c>
      <c r="G13" s="351"/>
      <c r="H13" s="351"/>
      <c r="I13" s="351"/>
      <c r="J13" s="367"/>
      <c r="K13" s="365"/>
      <c r="L13" s="366"/>
      <c r="M13" s="357"/>
      <c r="N13" s="357"/>
      <c r="O13" s="357"/>
      <c r="P13" s="357"/>
      <c r="Q13" s="357"/>
      <c r="R13" s="357"/>
      <c r="S13" s="357"/>
      <c r="T13" s="357"/>
      <c r="U13" s="357"/>
      <c r="V13" s="357"/>
      <c r="W13" s="357"/>
      <c r="X13" s="357"/>
      <c r="Y13" s="370"/>
      <c r="Z13" s="370"/>
    </row>
    <row r="14" spans="1:26">
      <c r="A14" s="336"/>
      <c r="B14" s="340"/>
      <c r="C14" s="337"/>
      <c r="D14" s="346"/>
      <c r="E14" s="346"/>
      <c r="F14" s="346"/>
      <c r="G14" s="337"/>
      <c r="H14" s="337"/>
      <c r="I14" s="337"/>
      <c r="J14" s="337"/>
      <c r="K14" s="365"/>
      <c r="L14" s="366"/>
      <c r="M14" s="357"/>
      <c r="N14" s="357"/>
      <c r="O14" s="357"/>
      <c r="P14" s="357"/>
      <c r="Q14" s="357"/>
      <c r="R14" s="357"/>
      <c r="S14" s="357"/>
      <c r="T14" s="357"/>
      <c r="U14" s="357"/>
      <c r="V14" s="357"/>
      <c r="W14" s="357"/>
      <c r="X14" s="357"/>
      <c r="Y14" s="370"/>
      <c r="Z14" s="370"/>
    </row>
    <row r="15" spans="1:26">
      <c r="A15" s="336" t="s">
        <v>26</v>
      </c>
      <c r="B15" s="347">
        <v>3</v>
      </c>
      <c r="C15" s="336" t="s">
        <v>11</v>
      </c>
      <c r="D15" s="337" t="s">
        <v>27</v>
      </c>
      <c r="E15" s="337" t="s">
        <v>28</v>
      </c>
      <c r="F15" s="337"/>
      <c r="G15" s="337"/>
      <c r="H15" s="337"/>
      <c r="I15" s="337"/>
      <c r="J15" s="337"/>
      <c r="K15" s="365"/>
      <c r="L15" s="366"/>
      <c r="M15" s="357"/>
      <c r="N15" s="357"/>
      <c r="O15" s="357"/>
      <c r="P15" s="357"/>
      <c r="Q15" s="357"/>
      <c r="R15" s="357"/>
      <c r="S15" s="357"/>
      <c r="T15" s="357"/>
      <c r="U15" s="357"/>
      <c r="V15" s="357"/>
      <c r="W15" s="357"/>
      <c r="X15" s="357"/>
      <c r="Y15" s="370"/>
      <c r="Z15" s="370"/>
    </row>
    <row r="16" spans="1:26">
      <c r="A16" s="336"/>
      <c r="B16" s="340"/>
      <c r="C16" s="337"/>
      <c r="D16" s="352" t="s">
        <v>29</v>
      </c>
      <c r="E16" s="337"/>
      <c r="F16" s="337"/>
      <c r="G16" s="337"/>
      <c r="H16" s="337"/>
      <c r="I16" s="337"/>
      <c r="J16" s="337"/>
      <c r="K16" s="365"/>
      <c r="L16" s="366"/>
      <c r="M16" s="357"/>
      <c r="N16" s="357"/>
      <c r="O16" s="357"/>
      <c r="P16" s="357"/>
      <c r="Q16" s="357"/>
      <c r="R16" s="357"/>
      <c r="S16" s="357"/>
      <c r="T16" s="357"/>
      <c r="U16" s="357"/>
      <c r="V16" s="357"/>
      <c r="W16" s="357"/>
      <c r="X16" s="357"/>
      <c r="Y16" s="370"/>
      <c r="Z16" s="370"/>
    </row>
    <row r="17" spans="1:26">
      <c r="A17" s="336"/>
      <c r="B17" s="343"/>
      <c r="C17" s="337"/>
      <c r="D17" s="337" t="s">
        <v>14</v>
      </c>
      <c r="E17" s="337" t="s">
        <v>24</v>
      </c>
      <c r="F17" s="337" t="s">
        <v>30</v>
      </c>
      <c r="G17" s="337"/>
      <c r="H17" s="337"/>
      <c r="I17" s="337"/>
      <c r="J17" s="337"/>
      <c r="K17" s="365"/>
      <c r="L17" s="366"/>
      <c r="M17" s="357"/>
      <c r="N17" s="357"/>
      <c r="O17" s="357"/>
      <c r="P17" s="357"/>
      <c r="Q17" s="357"/>
      <c r="R17" s="357"/>
      <c r="S17" s="357"/>
      <c r="T17" s="357"/>
      <c r="U17" s="357"/>
      <c r="V17" s="357"/>
      <c r="W17" s="357"/>
      <c r="X17" s="357"/>
      <c r="Y17" s="370"/>
      <c r="Z17" s="370"/>
    </row>
    <row r="18" spans="1:26">
      <c r="A18" s="336"/>
      <c r="B18" s="340"/>
      <c r="C18" s="337"/>
      <c r="D18" s="337" t="s">
        <v>17</v>
      </c>
      <c r="E18" s="337" t="s">
        <v>21</v>
      </c>
      <c r="F18" s="337" t="s">
        <v>31</v>
      </c>
      <c r="G18" s="337"/>
      <c r="H18" s="337"/>
      <c r="I18" s="337"/>
      <c r="J18" s="337"/>
      <c r="K18" s="365"/>
      <c r="L18" s="366"/>
      <c r="M18" s="357"/>
      <c r="N18" s="357"/>
      <c r="O18" s="357"/>
      <c r="P18" s="357"/>
      <c r="Q18" s="357"/>
      <c r="R18" s="357"/>
      <c r="S18" s="357"/>
      <c r="T18" s="357"/>
      <c r="U18" s="357"/>
      <c r="V18" s="357"/>
      <c r="W18" s="357"/>
      <c r="X18" s="357"/>
      <c r="Y18" s="370"/>
      <c r="Z18" s="370"/>
    </row>
    <row r="19" spans="1:26">
      <c r="A19" s="336"/>
      <c r="B19" s="343"/>
      <c r="C19" s="337"/>
      <c r="D19" s="337" t="s">
        <v>20</v>
      </c>
      <c r="E19" s="337" t="s">
        <v>18</v>
      </c>
      <c r="F19" s="337" t="s">
        <v>32</v>
      </c>
      <c r="G19" s="337"/>
      <c r="H19" s="337"/>
      <c r="I19" s="337"/>
      <c r="J19" s="337"/>
      <c r="K19" s="365"/>
      <c r="L19" s="366"/>
      <c r="M19" s="357"/>
      <c r="N19" s="357"/>
      <c r="O19" s="357"/>
      <c r="P19" s="357"/>
      <c r="Q19" s="357"/>
      <c r="R19" s="357"/>
      <c r="S19" s="357"/>
      <c r="T19" s="357"/>
      <c r="U19" s="357"/>
      <c r="V19" s="357"/>
      <c r="W19" s="357"/>
      <c r="X19" s="357"/>
      <c r="Y19" s="370"/>
      <c r="Z19" s="370"/>
    </row>
    <row r="20" spans="1:26">
      <c r="A20" s="336"/>
      <c r="B20" s="340"/>
      <c r="C20" s="337"/>
      <c r="D20" s="337" t="s">
        <v>23</v>
      </c>
      <c r="E20" s="337" t="s">
        <v>15</v>
      </c>
      <c r="F20" s="337" t="s">
        <v>33</v>
      </c>
      <c r="G20" s="337"/>
      <c r="H20" s="337"/>
      <c r="I20" s="337"/>
      <c r="J20" s="337"/>
      <c r="K20" s="365"/>
      <c r="L20" s="366"/>
      <c r="M20" s="357"/>
      <c r="N20" s="357"/>
      <c r="O20" s="357"/>
      <c r="P20" s="357"/>
      <c r="Q20" s="357"/>
      <c r="R20" s="357"/>
      <c r="S20" s="357"/>
      <c r="T20" s="357"/>
      <c r="U20" s="357"/>
      <c r="V20" s="357"/>
      <c r="W20" s="357"/>
      <c r="X20" s="357"/>
      <c r="Y20" s="370"/>
      <c r="Z20" s="370"/>
    </row>
    <row r="21" spans="1:26">
      <c r="A21" s="353"/>
      <c r="B21" s="354"/>
      <c r="C21" s="355"/>
      <c r="D21" s="346"/>
      <c r="E21" s="346"/>
      <c r="F21" s="346"/>
      <c r="G21" s="355"/>
      <c r="H21" s="355"/>
      <c r="I21" s="355"/>
      <c r="J21" s="368"/>
      <c r="K21" s="365"/>
      <c r="L21" s="366"/>
      <c r="M21" s="357"/>
      <c r="N21" s="357"/>
      <c r="O21" s="357"/>
      <c r="P21" s="357"/>
      <c r="Q21" s="357"/>
      <c r="R21" s="357"/>
      <c r="S21" s="357"/>
      <c r="T21" s="357"/>
      <c r="U21" s="357"/>
      <c r="V21" s="357"/>
      <c r="W21" s="357"/>
      <c r="X21" s="357"/>
      <c r="Y21" s="370"/>
      <c r="Z21" s="370"/>
    </row>
    <row r="22" spans="1:26">
      <c r="A22" s="336" t="s">
        <v>10</v>
      </c>
      <c r="B22" s="347">
        <v>4</v>
      </c>
      <c r="C22" s="336" t="s">
        <v>11</v>
      </c>
      <c r="D22" s="337" t="s">
        <v>34</v>
      </c>
      <c r="E22" s="337" t="s">
        <v>35</v>
      </c>
      <c r="F22" s="337"/>
      <c r="G22" s="337"/>
      <c r="H22" s="337"/>
      <c r="I22" s="337"/>
      <c r="J22" s="337"/>
      <c r="K22" s="365"/>
      <c r="L22" s="366"/>
      <c r="M22" s="357"/>
      <c r="N22" s="357"/>
      <c r="O22" s="357"/>
      <c r="P22" s="357"/>
      <c r="Q22" s="357"/>
      <c r="R22" s="357"/>
      <c r="S22" s="357"/>
      <c r="T22" s="357"/>
      <c r="U22" s="357"/>
      <c r="V22" s="357"/>
      <c r="W22" s="357"/>
      <c r="X22" s="357"/>
      <c r="Y22" s="370"/>
      <c r="Z22" s="370"/>
    </row>
    <row r="23" spans="1:26">
      <c r="A23" s="336"/>
      <c r="B23" s="343"/>
      <c r="C23" s="337"/>
      <c r="D23" s="337" t="s">
        <v>14</v>
      </c>
      <c r="E23" s="337" t="s">
        <v>24</v>
      </c>
      <c r="F23" s="337" t="s">
        <v>36</v>
      </c>
      <c r="G23" s="337"/>
      <c r="H23" s="337"/>
      <c r="I23" s="337"/>
      <c r="J23" s="337"/>
      <c r="K23" s="365"/>
      <c r="L23" s="366"/>
      <c r="M23" s="357"/>
      <c r="N23" s="357"/>
      <c r="O23" s="357"/>
      <c r="P23" s="357"/>
      <c r="Q23" s="357"/>
      <c r="R23" s="357"/>
      <c r="S23" s="357"/>
      <c r="T23" s="357"/>
      <c r="U23" s="357"/>
      <c r="V23" s="357"/>
      <c r="W23" s="357"/>
      <c r="X23" s="357"/>
      <c r="Y23" s="370"/>
      <c r="Z23" s="370"/>
    </row>
    <row r="24" spans="1:26">
      <c r="A24" s="336"/>
      <c r="B24" s="340"/>
      <c r="C24" s="337"/>
      <c r="D24" s="337" t="s">
        <v>17</v>
      </c>
      <c r="E24" s="337" t="s">
        <v>21</v>
      </c>
      <c r="F24" s="337" t="s">
        <v>37</v>
      </c>
      <c r="G24" s="337"/>
      <c r="H24" s="337"/>
      <c r="I24" s="337"/>
      <c r="J24" s="337"/>
      <c r="K24" s="365"/>
      <c r="L24" s="366"/>
      <c r="M24" s="357"/>
      <c r="N24" s="357"/>
      <c r="O24" s="357"/>
      <c r="P24" s="357"/>
      <c r="Q24" s="357"/>
      <c r="R24" s="357"/>
      <c r="S24" s="357"/>
      <c r="T24" s="357"/>
      <c r="U24" s="357"/>
      <c r="V24" s="357"/>
      <c r="W24" s="357"/>
      <c r="X24" s="357"/>
      <c r="Y24" s="370"/>
      <c r="Z24" s="370"/>
    </row>
    <row r="25" spans="1:26">
      <c r="A25" s="336"/>
      <c r="B25" s="343"/>
      <c r="C25" s="337"/>
      <c r="D25" s="337" t="s">
        <v>20</v>
      </c>
      <c r="E25" s="337" t="s">
        <v>18</v>
      </c>
      <c r="F25" s="337" t="s">
        <v>38</v>
      </c>
      <c r="G25" s="337"/>
      <c r="H25" s="337"/>
      <c r="I25" s="337"/>
      <c r="J25" s="337"/>
      <c r="K25" s="365"/>
      <c r="L25" s="366"/>
      <c r="M25" s="369"/>
      <c r="N25" s="369"/>
      <c r="O25" s="369"/>
      <c r="P25" s="369"/>
      <c r="Q25" s="369"/>
      <c r="R25" s="369"/>
      <c r="S25" s="369"/>
      <c r="T25" s="369"/>
      <c r="U25" s="369"/>
      <c r="V25" s="369"/>
      <c r="W25" s="369"/>
      <c r="X25" s="369"/>
      <c r="Y25" s="370"/>
      <c r="Z25" s="370"/>
    </row>
    <row r="26" spans="1:26">
      <c r="A26" s="336"/>
      <c r="B26" s="340"/>
      <c r="C26" s="337"/>
      <c r="D26" s="337" t="s">
        <v>23</v>
      </c>
      <c r="E26" s="337" t="s">
        <v>15</v>
      </c>
      <c r="F26" s="337" t="s">
        <v>39</v>
      </c>
      <c r="G26" s="337"/>
      <c r="H26" s="337"/>
      <c r="I26" s="337"/>
      <c r="J26" s="337"/>
      <c r="K26" s="365"/>
      <c r="L26" s="366"/>
      <c r="M26" s="357"/>
      <c r="N26" s="357"/>
      <c r="O26" s="357"/>
      <c r="P26" s="357"/>
      <c r="Q26" s="357"/>
      <c r="R26" s="357"/>
      <c r="S26" s="357"/>
      <c r="T26" s="357"/>
      <c r="U26" s="357"/>
      <c r="V26" s="357"/>
      <c r="W26" s="357"/>
      <c r="X26" s="357"/>
      <c r="Y26" s="370"/>
      <c r="Z26" s="370"/>
    </row>
    <row r="27" spans="1:26">
      <c r="A27" s="355"/>
      <c r="B27" s="354"/>
      <c r="C27" s="355"/>
      <c r="D27" s="346"/>
      <c r="E27" s="346"/>
      <c r="F27" s="346"/>
      <c r="G27" s="355"/>
      <c r="H27" s="355"/>
      <c r="I27" s="355"/>
      <c r="J27" s="368"/>
      <c r="K27" s="365"/>
      <c r="L27" s="366"/>
      <c r="M27" s="357"/>
      <c r="N27" s="357"/>
      <c r="O27" s="357"/>
      <c r="P27" s="357"/>
      <c r="Q27" s="357"/>
      <c r="R27" s="357"/>
      <c r="S27" s="357"/>
      <c r="T27" s="357"/>
      <c r="U27" s="357"/>
      <c r="V27" s="357"/>
      <c r="W27" s="357"/>
      <c r="X27" s="357"/>
      <c r="Y27" s="370"/>
      <c r="Z27" s="370"/>
    </row>
    <row r="28" spans="1:26">
      <c r="A28" s="336" t="s">
        <v>10</v>
      </c>
      <c r="B28" s="347">
        <v>4</v>
      </c>
      <c r="C28" s="336" t="s">
        <v>11</v>
      </c>
      <c r="D28" s="337" t="s">
        <v>40</v>
      </c>
      <c r="E28" s="337" t="s">
        <v>41</v>
      </c>
      <c r="F28" s="337"/>
      <c r="G28" s="337"/>
      <c r="H28" s="337"/>
      <c r="I28" s="337"/>
      <c r="J28" s="337"/>
      <c r="K28" s="365"/>
      <c r="L28" s="366"/>
      <c r="M28" s="357"/>
      <c r="N28" s="357"/>
      <c r="O28" s="357"/>
      <c r="P28" s="357"/>
      <c r="Q28" s="357"/>
      <c r="R28" s="357"/>
      <c r="S28" s="357"/>
      <c r="T28" s="357"/>
      <c r="U28" s="357"/>
      <c r="V28" s="357"/>
      <c r="W28" s="357"/>
      <c r="X28" s="357"/>
      <c r="Y28" s="370"/>
      <c r="Z28" s="370"/>
    </row>
    <row r="29" spans="1:26">
      <c r="A29" s="336"/>
      <c r="B29" s="343"/>
      <c r="C29" s="337"/>
      <c r="D29" s="337" t="s">
        <v>14</v>
      </c>
      <c r="E29" s="337" t="s">
        <v>24</v>
      </c>
      <c r="F29" s="337" t="s">
        <v>42</v>
      </c>
      <c r="G29" s="337"/>
      <c r="H29" s="337"/>
      <c r="I29" s="337"/>
      <c r="J29" s="337"/>
      <c r="K29" s="365"/>
      <c r="L29" s="366"/>
      <c r="M29" s="357"/>
      <c r="N29" s="357"/>
      <c r="O29" s="357"/>
      <c r="P29" s="357"/>
      <c r="Q29" s="357"/>
      <c r="R29" s="357"/>
      <c r="S29" s="357"/>
      <c r="T29" s="357"/>
      <c r="U29" s="357"/>
      <c r="V29" s="357"/>
      <c r="W29" s="357"/>
      <c r="X29" s="357"/>
      <c r="Y29" s="370"/>
      <c r="Z29" s="370"/>
    </row>
    <row r="30" spans="1:26">
      <c r="A30" s="336"/>
      <c r="B30" s="340"/>
      <c r="C30" s="337"/>
      <c r="D30" s="337" t="s">
        <v>17</v>
      </c>
      <c r="E30" s="337" t="s">
        <v>21</v>
      </c>
      <c r="F30" s="337" t="s">
        <v>43</v>
      </c>
      <c r="G30" s="337"/>
      <c r="H30" s="337"/>
      <c r="I30" s="337"/>
      <c r="J30" s="337"/>
      <c r="K30" s="365"/>
      <c r="L30" s="366"/>
      <c r="M30" s="357"/>
      <c r="N30" s="357"/>
      <c r="O30" s="357"/>
      <c r="P30" s="357"/>
      <c r="Q30" s="357"/>
      <c r="R30" s="357"/>
      <c r="S30" s="357"/>
      <c r="T30" s="357"/>
      <c r="U30" s="357"/>
      <c r="V30" s="357"/>
      <c r="W30" s="357"/>
      <c r="X30" s="357"/>
      <c r="Y30" s="370"/>
      <c r="Z30" s="370"/>
    </row>
    <row r="31" spans="1:26">
      <c r="A31" s="336"/>
      <c r="B31" s="343"/>
      <c r="C31" s="337"/>
      <c r="D31" s="337" t="s">
        <v>20</v>
      </c>
      <c r="E31" s="337" t="s">
        <v>18</v>
      </c>
      <c r="F31" s="337" t="s">
        <v>44</v>
      </c>
      <c r="G31" s="337"/>
      <c r="H31" s="337"/>
      <c r="I31" s="337"/>
      <c r="J31" s="337"/>
      <c r="K31" s="365"/>
      <c r="L31" s="366"/>
      <c r="M31" s="357"/>
      <c r="N31" s="357"/>
      <c r="O31" s="357"/>
      <c r="P31" s="357"/>
      <c r="Q31" s="357"/>
      <c r="R31" s="357"/>
      <c r="S31" s="357"/>
      <c r="T31" s="357"/>
      <c r="U31" s="357"/>
      <c r="V31" s="357"/>
      <c r="W31" s="357"/>
      <c r="X31" s="357"/>
      <c r="Y31" s="370"/>
      <c r="Z31" s="370"/>
    </row>
    <row r="32" spans="1:26">
      <c r="A32" s="336"/>
      <c r="B32" s="340"/>
      <c r="C32" s="337"/>
      <c r="D32" s="337" t="s">
        <v>23</v>
      </c>
      <c r="E32" s="337" t="s">
        <v>15</v>
      </c>
      <c r="F32" s="337" t="s">
        <v>45</v>
      </c>
      <c r="G32" s="337"/>
      <c r="H32" s="337"/>
      <c r="I32" s="337"/>
      <c r="J32" s="337"/>
      <c r="K32" s="365"/>
      <c r="L32" s="366"/>
      <c r="M32" s="357"/>
      <c r="N32" s="357"/>
      <c r="O32" s="357"/>
      <c r="P32" s="357"/>
      <c r="Q32" s="357"/>
      <c r="R32" s="357"/>
      <c r="S32" s="357"/>
      <c r="T32" s="357"/>
      <c r="U32" s="357"/>
      <c r="V32" s="357"/>
      <c r="W32" s="357"/>
      <c r="X32" s="357"/>
      <c r="Y32" s="370"/>
      <c r="Z32" s="370"/>
    </row>
    <row r="33" spans="1:26">
      <c r="A33" s="355"/>
      <c r="B33" s="354"/>
      <c r="C33" s="355"/>
      <c r="D33" s="346"/>
      <c r="E33" s="346"/>
      <c r="F33" s="346"/>
      <c r="G33" s="355"/>
      <c r="H33" s="355"/>
      <c r="I33" s="355"/>
      <c r="J33" s="368"/>
      <c r="K33" s="365"/>
      <c r="L33" s="366"/>
      <c r="M33" s="357"/>
      <c r="N33" s="357"/>
      <c r="O33" s="357"/>
      <c r="P33" s="357"/>
      <c r="Q33" s="357"/>
      <c r="R33" s="357"/>
      <c r="S33" s="357"/>
      <c r="T33" s="357"/>
      <c r="U33" s="357"/>
      <c r="V33" s="357"/>
      <c r="W33" s="357"/>
      <c r="X33" s="357"/>
      <c r="Y33" s="370"/>
      <c r="Z33" s="370"/>
    </row>
    <row r="34" spans="1:26">
      <c r="A34" s="336" t="s">
        <v>10</v>
      </c>
      <c r="B34" s="347">
        <v>4</v>
      </c>
      <c r="C34" s="336" t="s">
        <v>11</v>
      </c>
      <c r="D34" s="337" t="s">
        <v>46</v>
      </c>
      <c r="E34" s="337" t="s">
        <v>47</v>
      </c>
      <c r="F34" s="337"/>
      <c r="G34" s="337"/>
      <c r="H34" s="337"/>
      <c r="I34" s="337"/>
      <c r="J34" s="337"/>
      <c r="K34" s="365"/>
      <c r="L34" s="366"/>
      <c r="M34" s="357"/>
      <c r="N34" s="357"/>
      <c r="O34" s="357"/>
      <c r="P34" s="357"/>
      <c r="Q34" s="357"/>
      <c r="R34" s="357"/>
      <c r="S34" s="357"/>
      <c r="T34" s="357"/>
      <c r="U34" s="357"/>
      <c r="V34" s="357"/>
      <c r="W34" s="357"/>
      <c r="X34" s="357"/>
      <c r="Y34" s="370"/>
      <c r="Z34" s="370"/>
    </row>
    <row r="35" spans="1:26">
      <c r="A35" s="336"/>
      <c r="B35" s="343"/>
      <c r="C35" s="337"/>
      <c r="D35" s="337" t="s">
        <v>14</v>
      </c>
      <c r="E35" s="337" t="s">
        <v>24</v>
      </c>
      <c r="F35" s="337" t="s">
        <v>48</v>
      </c>
      <c r="G35" s="337"/>
      <c r="H35" s="337"/>
      <c r="I35" s="337"/>
      <c r="J35" s="337"/>
      <c r="K35" s="365"/>
      <c r="L35" s="366"/>
      <c r="M35" s="357"/>
      <c r="N35" s="357"/>
      <c r="O35" s="357"/>
      <c r="P35" s="357"/>
      <c r="Q35" s="357"/>
      <c r="R35" s="357"/>
      <c r="S35" s="357"/>
      <c r="T35" s="357"/>
      <c r="U35" s="357"/>
      <c r="V35" s="357"/>
      <c r="W35" s="357"/>
      <c r="X35" s="357"/>
      <c r="Y35" s="370"/>
      <c r="Z35" s="370"/>
    </row>
    <row r="36" spans="1:26">
      <c r="A36" s="336"/>
      <c r="B36" s="340"/>
      <c r="C36" s="337"/>
      <c r="D36" s="337" t="s">
        <v>17</v>
      </c>
      <c r="E36" s="337" t="s">
        <v>21</v>
      </c>
      <c r="F36" s="337" t="s">
        <v>49</v>
      </c>
      <c r="G36" s="337"/>
      <c r="H36" s="337"/>
      <c r="I36" s="337"/>
      <c r="J36" s="337"/>
      <c r="K36" s="365"/>
      <c r="L36" s="366"/>
      <c r="M36" s="357"/>
      <c r="N36" s="357"/>
      <c r="O36" s="357"/>
      <c r="P36" s="357"/>
      <c r="Q36" s="357"/>
      <c r="R36" s="357"/>
      <c r="S36" s="357"/>
      <c r="T36" s="357"/>
      <c r="U36" s="357"/>
      <c r="V36" s="357"/>
      <c r="W36" s="357"/>
      <c r="X36" s="357"/>
      <c r="Y36" s="370"/>
      <c r="Z36" s="370"/>
    </row>
    <row r="37" spans="1:26">
      <c r="A37" s="336"/>
      <c r="B37" s="343"/>
      <c r="C37" s="337"/>
      <c r="D37" s="337" t="s">
        <v>20</v>
      </c>
      <c r="E37" s="337" t="s">
        <v>18</v>
      </c>
      <c r="F37" s="337" t="s">
        <v>50</v>
      </c>
      <c r="G37" s="337"/>
      <c r="H37" s="337"/>
      <c r="I37" s="337"/>
      <c r="J37" s="337"/>
      <c r="K37" s="365"/>
      <c r="L37" s="366"/>
      <c r="M37" s="357"/>
      <c r="N37" s="357"/>
      <c r="O37" s="357"/>
      <c r="P37" s="357"/>
      <c r="Q37" s="357"/>
      <c r="R37" s="357"/>
      <c r="S37" s="357"/>
      <c r="T37" s="357"/>
      <c r="U37" s="357"/>
      <c r="V37" s="357"/>
      <c r="W37" s="357"/>
      <c r="X37" s="357"/>
      <c r="Y37" s="370"/>
      <c r="Z37" s="370"/>
    </row>
    <row r="38" spans="1:26">
      <c r="A38" s="336"/>
      <c r="B38" s="340"/>
      <c r="C38" s="337"/>
      <c r="D38" s="337" t="s">
        <v>23</v>
      </c>
      <c r="E38" s="337" t="s">
        <v>15</v>
      </c>
      <c r="F38" s="337" t="s">
        <v>51</v>
      </c>
      <c r="G38" s="337"/>
      <c r="H38" s="337"/>
      <c r="I38" s="337"/>
      <c r="J38" s="337"/>
      <c r="K38" s="365"/>
      <c r="L38" s="366"/>
      <c r="M38" s="357"/>
      <c r="N38" s="357"/>
      <c r="O38" s="357"/>
      <c r="P38" s="357"/>
      <c r="Q38" s="357"/>
      <c r="R38" s="357"/>
      <c r="S38" s="357"/>
      <c r="T38" s="357"/>
      <c r="U38" s="357"/>
      <c r="V38" s="357"/>
      <c r="W38" s="357"/>
      <c r="X38" s="357"/>
      <c r="Y38" s="370"/>
      <c r="Z38" s="370"/>
    </row>
    <row r="39" spans="1:26">
      <c r="A39" s="355"/>
      <c r="B39" s="354"/>
      <c r="C39" s="355"/>
      <c r="D39" s="346"/>
      <c r="E39" s="346"/>
      <c r="F39" s="346"/>
      <c r="G39" s="355"/>
      <c r="H39" s="355"/>
      <c r="I39" s="355"/>
      <c r="J39" s="368"/>
      <c r="K39" s="365"/>
      <c r="L39" s="366"/>
      <c r="M39" s="357"/>
      <c r="N39" s="357"/>
      <c r="O39" s="357"/>
      <c r="P39" s="357"/>
      <c r="Q39" s="357"/>
      <c r="R39" s="357"/>
      <c r="S39" s="357"/>
      <c r="T39" s="357"/>
      <c r="U39" s="357"/>
      <c r="V39" s="357"/>
      <c r="W39" s="357"/>
      <c r="X39" s="357"/>
      <c r="Y39" s="370"/>
      <c r="Z39" s="370"/>
    </row>
    <row r="40" spans="1:26">
      <c r="A40" s="336" t="s">
        <v>10</v>
      </c>
      <c r="B40" s="347">
        <v>2</v>
      </c>
      <c r="C40" s="336" t="s">
        <v>11</v>
      </c>
      <c r="D40" s="337" t="s">
        <v>52</v>
      </c>
      <c r="E40" s="337" t="s">
        <v>53</v>
      </c>
      <c r="F40" s="337"/>
      <c r="G40" s="337"/>
      <c r="H40" s="337"/>
      <c r="I40" s="337"/>
      <c r="J40" s="337"/>
      <c r="K40" s="365"/>
      <c r="L40" s="366"/>
      <c r="M40" s="357"/>
      <c r="N40" s="357"/>
      <c r="O40" s="357"/>
      <c r="P40" s="357"/>
      <c r="Q40" s="357"/>
      <c r="R40" s="357"/>
      <c r="S40" s="357"/>
      <c r="T40" s="357"/>
      <c r="U40" s="357"/>
      <c r="V40" s="357"/>
      <c r="W40" s="357"/>
      <c r="X40" s="357"/>
      <c r="Y40" s="370"/>
      <c r="Z40" s="370"/>
    </row>
    <row r="41" spans="1:26">
      <c r="A41" s="336"/>
      <c r="B41" s="343"/>
      <c r="C41" s="337"/>
      <c r="D41" s="337" t="s">
        <v>14</v>
      </c>
      <c r="E41" s="337" t="s">
        <v>24</v>
      </c>
      <c r="F41" s="337" t="s">
        <v>54</v>
      </c>
      <c r="G41" s="337"/>
      <c r="H41" s="337"/>
      <c r="I41" s="337"/>
      <c r="J41" s="337"/>
      <c r="K41" s="365"/>
      <c r="L41" s="366"/>
      <c r="M41" s="357"/>
      <c r="N41" s="357"/>
      <c r="O41" s="357"/>
      <c r="P41" s="357"/>
      <c r="Q41" s="357"/>
      <c r="R41" s="357"/>
      <c r="S41" s="357"/>
      <c r="T41" s="357"/>
      <c r="U41" s="357"/>
      <c r="V41" s="357"/>
      <c r="W41" s="357"/>
      <c r="X41" s="357"/>
      <c r="Y41" s="370"/>
      <c r="Z41" s="370"/>
    </row>
    <row r="42" spans="1:26">
      <c r="A42" s="336"/>
      <c r="B42" s="340"/>
      <c r="C42" s="337"/>
      <c r="D42" s="337" t="s">
        <v>17</v>
      </c>
      <c r="E42" s="337" t="s">
        <v>21</v>
      </c>
      <c r="F42" s="337" t="s">
        <v>55</v>
      </c>
      <c r="G42" s="337"/>
      <c r="H42" s="337"/>
      <c r="I42" s="337"/>
      <c r="J42" s="337"/>
      <c r="K42" s="365"/>
      <c r="L42" s="366"/>
      <c r="M42" s="357"/>
      <c r="N42" s="357"/>
      <c r="O42" s="357"/>
      <c r="P42" s="357"/>
      <c r="Q42" s="357"/>
      <c r="R42" s="357"/>
      <c r="S42" s="357"/>
      <c r="T42" s="357"/>
      <c r="U42" s="357"/>
      <c r="V42" s="357"/>
      <c r="W42" s="357"/>
      <c r="X42" s="357"/>
      <c r="Y42" s="370"/>
      <c r="Z42" s="370"/>
    </row>
    <row r="43" spans="1:26">
      <c r="A43" s="336"/>
      <c r="B43" s="343"/>
      <c r="C43" s="337"/>
      <c r="D43" s="337" t="s">
        <v>20</v>
      </c>
      <c r="E43" s="337" t="s">
        <v>18</v>
      </c>
      <c r="F43" s="337" t="s">
        <v>56</v>
      </c>
      <c r="G43" s="337"/>
      <c r="H43" s="337"/>
      <c r="I43" s="337"/>
      <c r="J43" s="337"/>
      <c r="K43" s="365"/>
      <c r="L43" s="366"/>
      <c r="M43" s="357"/>
      <c r="N43" s="357"/>
      <c r="O43" s="357"/>
      <c r="P43" s="357"/>
      <c r="Q43" s="357"/>
      <c r="R43" s="357"/>
      <c r="S43" s="357"/>
      <c r="T43" s="357"/>
      <c r="U43" s="357"/>
      <c r="V43" s="357"/>
      <c r="W43" s="357"/>
      <c r="X43" s="357"/>
      <c r="Y43" s="370"/>
      <c r="Z43" s="370"/>
    </row>
    <row r="44" spans="1:26">
      <c r="A44" s="336"/>
      <c r="B44" s="340"/>
      <c r="C44" s="337"/>
      <c r="D44" s="337" t="s">
        <v>23</v>
      </c>
      <c r="E44" s="337" t="s">
        <v>15</v>
      </c>
      <c r="F44" s="337" t="s">
        <v>57</v>
      </c>
      <c r="G44" s="337"/>
      <c r="H44" s="337"/>
      <c r="I44" s="337"/>
      <c r="J44" s="337"/>
      <c r="K44" s="365"/>
      <c r="L44" s="366"/>
      <c r="M44" s="357"/>
      <c r="N44" s="357"/>
      <c r="O44" s="357"/>
      <c r="P44" s="357"/>
      <c r="Q44" s="357"/>
      <c r="R44" s="357"/>
      <c r="S44" s="357"/>
      <c r="T44" s="357"/>
      <c r="U44" s="357"/>
      <c r="V44" s="357"/>
      <c r="W44" s="357"/>
      <c r="X44" s="357"/>
      <c r="Y44" s="370"/>
      <c r="Z44" s="370"/>
    </row>
    <row r="45" spans="1:26">
      <c r="A45" s="355"/>
      <c r="B45" s="354"/>
      <c r="C45" s="355"/>
      <c r="D45" s="346"/>
      <c r="E45" s="346"/>
      <c r="F45" s="346"/>
      <c r="G45" s="355"/>
      <c r="H45" s="355"/>
      <c r="I45" s="355"/>
      <c r="J45" s="368"/>
      <c r="K45" s="365"/>
      <c r="L45" s="366"/>
      <c r="M45" s="357"/>
      <c r="N45" s="357"/>
      <c r="O45" s="357"/>
      <c r="P45" s="357"/>
      <c r="Q45" s="357"/>
      <c r="R45" s="357"/>
      <c r="S45" s="357"/>
      <c r="T45" s="357"/>
      <c r="U45" s="357"/>
      <c r="V45" s="357"/>
      <c r="W45" s="357"/>
      <c r="X45" s="357"/>
      <c r="Y45" s="370"/>
      <c r="Z45" s="370"/>
    </row>
    <row r="46" spans="1:26">
      <c r="A46" s="336" t="s">
        <v>10</v>
      </c>
      <c r="B46" s="347">
        <v>4</v>
      </c>
      <c r="C46" s="336" t="s">
        <v>11</v>
      </c>
      <c r="D46" s="337" t="s">
        <v>58</v>
      </c>
      <c r="E46" s="337" t="s">
        <v>59</v>
      </c>
      <c r="F46" s="337"/>
      <c r="G46" s="337"/>
      <c r="H46" s="337"/>
      <c r="I46" s="337"/>
      <c r="J46" s="337"/>
      <c r="K46" s="365"/>
      <c r="L46" s="366"/>
      <c r="M46" s="357"/>
      <c r="N46" s="357"/>
      <c r="O46" s="357"/>
      <c r="P46" s="357"/>
      <c r="Q46" s="357"/>
      <c r="R46" s="357"/>
      <c r="S46" s="357"/>
      <c r="T46" s="357"/>
      <c r="U46" s="357"/>
      <c r="V46" s="357"/>
      <c r="W46" s="357"/>
      <c r="X46" s="357"/>
      <c r="Y46" s="370"/>
      <c r="Z46" s="370"/>
    </row>
    <row r="47" spans="1:26">
      <c r="A47" s="336"/>
      <c r="B47" s="343"/>
      <c r="C47" s="337"/>
      <c r="D47" s="337" t="s">
        <v>14</v>
      </c>
      <c r="E47" s="337" t="s">
        <v>15</v>
      </c>
      <c r="F47" s="337" t="s">
        <v>60</v>
      </c>
      <c r="G47" s="337"/>
      <c r="H47" s="337"/>
      <c r="I47" s="337"/>
      <c r="J47" s="337"/>
      <c r="K47" s="365"/>
      <c r="L47" s="366"/>
      <c r="M47" s="357"/>
      <c r="N47" s="357"/>
      <c r="O47" s="357"/>
      <c r="P47" s="357"/>
      <c r="Q47" s="357"/>
      <c r="R47" s="357"/>
      <c r="S47" s="357"/>
      <c r="T47" s="357"/>
      <c r="U47" s="357"/>
      <c r="V47" s="357"/>
      <c r="W47" s="357"/>
      <c r="X47" s="357"/>
      <c r="Y47" s="370"/>
      <c r="Z47" s="370"/>
    </row>
    <row r="48" spans="1:26">
      <c r="A48" s="336"/>
      <c r="B48" s="340"/>
      <c r="C48" s="337"/>
      <c r="D48" s="337" t="s">
        <v>17</v>
      </c>
      <c r="E48" s="337" t="s">
        <v>18</v>
      </c>
      <c r="F48" s="337" t="s">
        <v>61</v>
      </c>
      <c r="G48" s="337"/>
      <c r="H48" s="337"/>
      <c r="I48" s="337"/>
      <c r="J48" s="337"/>
      <c r="K48" s="365"/>
      <c r="L48" s="366"/>
      <c r="M48" s="357"/>
      <c r="N48" s="357"/>
      <c r="O48" s="357"/>
      <c r="P48" s="357"/>
      <c r="Q48" s="357"/>
      <c r="R48" s="357"/>
      <c r="S48" s="357"/>
      <c r="T48" s="357"/>
      <c r="U48" s="357"/>
      <c r="V48" s="357"/>
      <c r="W48" s="357"/>
      <c r="X48" s="357"/>
      <c r="Y48" s="370"/>
      <c r="Z48" s="370"/>
    </row>
    <row r="49" spans="1:26">
      <c r="A49" s="336"/>
      <c r="B49" s="343"/>
      <c r="C49" s="337"/>
      <c r="D49" s="337" t="s">
        <v>20</v>
      </c>
      <c r="E49" s="337" t="s">
        <v>21</v>
      </c>
      <c r="F49" s="337" t="s">
        <v>62</v>
      </c>
      <c r="G49" s="337"/>
      <c r="H49" s="337"/>
      <c r="I49" s="337"/>
      <c r="J49" s="337"/>
      <c r="K49" s="365"/>
      <c r="L49" s="366"/>
      <c r="M49" s="357"/>
      <c r="N49" s="357"/>
      <c r="O49" s="357"/>
      <c r="P49" s="357"/>
      <c r="Q49" s="357"/>
      <c r="R49" s="357"/>
      <c r="S49" s="357"/>
      <c r="T49" s="357"/>
      <c r="U49" s="357"/>
      <c r="V49" s="357"/>
      <c r="W49" s="357"/>
      <c r="X49" s="357"/>
      <c r="Y49" s="370"/>
      <c r="Z49" s="370"/>
    </row>
    <row r="50" spans="1:26">
      <c r="A50" s="336"/>
      <c r="B50" s="340"/>
      <c r="C50" s="337"/>
      <c r="D50" s="337" t="s">
        <v>23</v>
      </c>
      <c r="E50" s="337" t="s">
        <v>24</v>
      </c>
      <c r="F50" s="352" t="s">
        <v>63</v>
      </c>
      <c r="G50" s="337"/>
      <c r="H50" s="337"/>
      <c r="I50" s="337"/>
      <c r="J50" s="337"/>
      <c r="K50" s="365"/>
      <c r="L50" s="366"/>
      <c r="M50" s="357"/>
      <c r="N50" s="357"/>
      <c r="O50" s="357"/>
      <c r="P50" s="357"/>
      <c r="Q50" s="357"/>
      <c r="R50" s="357"/>
      <c r="S50" s="357"/>
      <c r="T50" s="357"/>
      <c r="U50" s="357"/>
      <c r="V50" s="357"/>
      <c r="W50" s="357"/>
      <c r="X50" s="357"/>
      <c r="Y50" s="370"/>
      <c r="Z50" s="370"/>
    </row>
    <row r="51" spans="1:26">
      <c r="A51" s="355"/>
      <c r="B51" s="354"/>
      <c r="C51" s="355"/>
      <c r="D51" s="346"/>
      <c r="E51" s="346"/>
      <c r="F51" s="346"/>
      <c r="G51" s="355"/>
      <c r="H51" s="355"/>
      <c r="I51" s="355"/>
      <c r="J51" s="368"/>
      <c r="K51" s="365"/>
      <c r="L51" s="366"/>
      <c r="M51" s="357"/>
      <c r="N51" s="357"/>
      <c r="O51" s="357"/>
      <c r="P51" s="357"/>
      <c r="Q51" s="357"/>
      <c r="R51" s="357"/>
      <c r="S51" s="357"/>
      <c r="T51" s="357"/>
      <c r="U51" s="357"/>
      <c r="V51" s="357"/>
      <c r="W51" s="357"/>
      <c r="X51" s="357"/>
      <c r="Y51" s="370"/>
      <c r="Z51" s="370"/>
    </row>
    <row r="52" spans="1:26">
      <c r="A52" s="336" t="s">
        <v>10</v>
      </c>
      <c r="B52" s="347">
        <v>3</v>
      </c>
      <c r="C52" s="336" t="s">
        <v>11</v>
      </c>
      <c r="D52" s="337" t="s">
        <v>64</v>
      </c>
      <c r="E52" s="337" t="s">
        <v>65</v>
      </c>
      <c r="F52" s="337"/>
      <c r="G52" s="337"/>
      <c r="H52" s="337"/>
      <c r="I52" s="337"/>
      <c r="J52" s="337"/>
      <c r="K52" s="365"/>
      <c r="L52" s="366"/>
      <c r="M52" s="357"/>
      <c r="N52" s="357"/>
      <c r="O52" s="357"/>
      <c r="P52" s="357"/>
      <c r="Q52" s="357"/>
      <c r="R52" s="357"/>
      <c r="S52" s="357"/>
      <c r="T52" s="357"/>
      <c r="U52" s="357"/>
      <c r="V52" s="357"/>
      <c r="W52" s="357"/>
      <c r="X52" s="357"/>
      <c r="Y52" s="370"/>
      <c r="Z52" s="370"/>
    </row>
    <row r="53" spans="1:26">
      <c r="A53" s="336"/>
      <c r="B53" s="343"/>
      <c r="C53" s="337"/>
      <c r="D53" s="337" t="s">
        <v>14</v>
      </c>
      <c r="E53" s="337" t="s">
        <v>24</v>
      </c>
      <c r="F53" s="337" t="s">
        <v>66</v>
      </c>
      <c r="G53" s="337"/>
      <c r="H53" s="337"/>
      <c r="I53" s="337"/>
      <c r="J53" s="337"/>
      <c r="K53" s="365"/>
      <c r="L53" s="366"/>
      <c r="M53" s="357"/>
      <c r="N53" s="357"/>
      <c r="O53" s="357"/>
      <c r="P53" s="357"/>
      <c r="Q53" s="357"/>
      <c r="R53" s="357"/>
      <c r="S53" s="357"/>
      <c r="T53" s="357"/>
      <c r="U53" s="357"/>
      <c r="V53" s="357"/>
      <c r="W53" s="357"/>
      <c r="X53" s="357"/>
      <c r="Y53" s="370"/>
      <c r="Z53" s="370"/>
    </row>
    <row r="54" spans="1:26">
      <c r="A54" s="336"/>
      <c r="B54" s="340"/>
      <c r="C54" s="337"/>
      <c r="D54" s="337" t="s">
        <v>17</v>
      </c>
      <c r="E54" s="337" t="s">
        <v>21</v>
      </c>
      <c r="F54" s="337" t="s">
        <v>67</v>
      </c>
      <c r="G54" s="337"/>
      <c r="H54" s="337"/>
      <c r="I54" s="337"/>
      <c r="J54" s="337"/>
      <c r="K54" s="365"/>
      <c r="L54" s="366"/>
      <c r="M54" s="357"/>
      <c r="N54" s="357"/>
      <c r="O54" s="357"/>
      <c r="P54" s="357"/>
      <c r="Q54" s="357"/>
      <c r="R54" s="357"/>
      <c r="S54" s="357"/>
      <c r="T54" s="357"/>
      <c r="U54" s="357"/>
      <c r="V54" s="357"/>
      <c r="W54" s="357"/>
      <c r="X54" s="357"/>
      <c r="Y54" s="370"/>
      <c r="Z54" s="370"/>
    </row>
    <row r="55" spans="1:26">
      <c r="A55" s="336"/>
      <c r="B55" s="343"/>
      <c r="C55" s="337"/>
      <c r="D55" s="337" t="s">
        <v>20</v>
      </c>
      <c r="E55" s="337" t="s">
        <v>18</v>
      </c>
      <c r="F55" s="337" t="s">
        <v>68</v>
      </c>
      <c r="G55" s="337"/>
      <c r="H55" s="337"/>
      <c r="I55" s="337"/>
      <c r="J55" s="337"/>
      <c r="K55" s="365"/>
      <c r="L55" s="366"/>
      <c r="M55" s="357"/>
      <c r="N55" s="357"/>
      <c r="O55" s="357"/>
      <c r="P55" s="357"/>
      <c r="Q55" s="357"/>
      <c r="R55" s="357"/>
      <c r="S55" s="357"/>
      <c r="T55" s="357"/>
      <c r="U55" s="357"/>
      <c r="V55" s="357"/>
      <c r="W55" s="357"/>
      <c r="X55" s="357"/>
      <c r="Y55" s="370"/>
      <c r="Z55" s="370"/>
    </row>
    <row r="56" spans="1:26">
      <c r="A56" s="336"/>
      <c r="B56" s="340"/>
      <c r="C56" s="337"/>
      <c r="D56" s="337" t="s">
        <v>23</v>
      </c>
      <c r="E56" s="337" t="s">
        <v>15</v>
      </c>
      <c r="F56" s="337" t="s">
        <v>69</v>
      </c>
      <c r="G56" s="337"/>
      <c r="H56" s="337"/>
      <c r="I56" s="337"/>
      <c r="J56" s="337"/>
      <c r="K56" s="365"/>
      <c r="L56" s="366"/>
      <c r="M56" s="357"/>
      <c r="N56" s="357"/>
      <c r="O56" s="357"/>
      <c r="P56" s="357"/>
      <c r="Q56" s="357"/>
      <c r="R56" s="357"/>
      <c r="S56" s="357"/>
      <c r="T56" s="357"/>
      <c r="U56" s="357"/>
      <c r="V56" s="357"/>
      <c r="W56" s="357"/>
      <c r="X56" s="357"/>
      <c r="Y56" s="370"/>
      <c r="Z56" s="370"/>
    </row>
    <row r="57" spans="1:26">
      <c r="A57" s="355"/>
      <c r="B57" s="354"/>
      <c r="C57" s="355"/>
      <c r="D57" s="346"/>
      <c r="E57" s="346"/>
      <c r="F57" s="346"/>
      <c r="G57" s="355"/>
      <c r="H57" s="355"/>
      <c r="I57" s="355"/>
      <c r="J57" s="368"/>
      <c r="K57" s="365"/>
      <c r="L57" s="366"/>
      <c r="M57" s="357"/>
      <c r="N57" s="357"/>
      <c r="O57" s="357"/>
      <c r="P57" s="357"/>
      <c r="Q57" s="357"/>
      <c r="R57" s="357"/>
      <c r="S57" s="357"/>
      <c r="T57" s="357"/>
      <c r="U57" s="357"/>
      <c r="V57" s="357"/>
      <c r="W57" s="357"/>
      <c r="X57" s="357"/>
      <c r="Y57" s="370"/>
      <c r="Z57" s="370"/>
    </row>
    <row r="58" spans="1:26">
      <c r="A58" s="336" t="s">
        <v>10</v>
      </c>
      <c r="B58" s="347">
        <v>4</v>
      </c>
      <c r="C58" s="336" t="s">
        <v>11</v>
      </c>
      <c r="D58" s="337" t="s">
        <v>70</v>
      </c>
      <c r="E58" s="337" t="s">
        <v>71</v>
      </c>
      <c r="F58" s="337"/>
      <c r="G58" s="337"/>
      <c r="H58" s="337"/>
      <c r="I58" s="337"/>
      <c r="J58" s="337"/>
      <c r="K58" s="365"/>
      <c r="L58" s="366"/>
      <c r="M58" s="357"/>
      <c r="N58" s="357"/>
      <c r="O58" s="357"/>
      <c r="P58" s="357"/>
      <c r="Q58" s="357"/>
      <c r="R58" s="357"/>
      <c r="S58" s="357"/>
      <c r="T58" s="357"/>
      <c r="U58" s="357"/>
      <c r="V58" s="357"/>
      <c r="W58" s="357"/>
      <c r="X58" s="357"/>
      <c r="Y58" s="370"/>
      <c r="Z58" s="370"/>
    </row>
    <row r="59" spans="1:26">
      <c r="A59" s="336"/>
      <c r="B59" s="343"/>
      <c r="C59" s="337"/>
      <c r="D59" s="337" t="s">
        <v>14</v>
      </c>
      <c r="E59" s="337" t="s">
        <v>24</v>
      </c>
      <c r="F59" s="337" t="s">
        <v>72</v>
      </c>
      <c r="G59" s="337"/>
      <c r="H59" s="337"/>
      <c r="I59" s="337"/>
      <c r="J59" s="337"/>
      <c r="K59" s="365"/>
      <c r="L59" s="366"/>
      <c r="M59" s="357"/>
      <c r="N59" s="357"/>
      <c r="O59" s="357"/>
      <c r="P59" s="357"/>
      <c r="Q59" s="357"/>
      <c r="R59" s="357"/>
      <c r="S59" s="357"/>
      <c r="T59" s="357"/>
      <c r="U59" s="357"/>
      <c r="V59" s="357"/>
      <c r="W59" s="357"/>
      <c r="X59" s="357"/>
      <c r="Y59" s="370"/>
      <c r="Z59" s="370"/>
    </row>
    <row r="60" spans="1:26">
      <c r="A60" s="336"/>
      <c r="B60" s="340"/>
      <c r="C60" s="337"/>
      <c r="D60" s="337" t="s">
        <v>17</v>
      </c>
      <c r="E60" s="337" t="s">
        <v>21</v>
      </c>
      <c r="F60" s="337" t="s">
        <v>73</v>
      </c>
      <c r="G60" s="337"/>
      <c r="H60" s="337"/>
      <c r="I60" s="337"/>
      <c r="J60" s="337"/>
      <c r="K60" s="365"/>
      <c r="L60" s="366"/>
      <c r="M60" s="357"/>
      <c r="N60" s="357"/>
      <c r="O60" s="357"/>
      <c r="P60" s="357"/>
      <c r="Q60" s="357"/>
      <c r="R60" s="357"/>
      <c r="S60" s="357"/>
      <c r="T60" s="357"/>
      <c r="U60" s="357"/>
      <c r="V60" s="357"/>
      <c r="W60" s="357"/>
      <c r="X60" s="357"/>
      <c r="Y60" s="370"/>
      <c r="Z60" s="370"/>
    </row>
    <row r="61" spans="1:26">
      <c r="A61" s="336"/>
      <c r="B61" s="343"/>
      <c r="C61" s="337"/>
      <c r="D61" s="337" t="s">
        <v>20</v>
      </c>
      <c r="E61" s="337" t="s">
        <v>18</v>
      </c>
      <c r="F61" s="337" t="s">
        <v>74</v>
      </c>
      <c r="G61" s="337"/>
      <c r="H61" s="337"/>
      <c r="I61" s="337"/>
      <c r="J61" s="337"/>
      <c r="K61" s="365"/>
      <c r="L61" s="366"/>
      <c r="M61" s="357"/>
      <c r="N61" s="357"/>
      <c r="O61" s="357"/>
      <c r="P61" s="357"/>
      <c r="Q61" s="357"/>
      <c r="R61" s="357"/>
      <c r="S61" s="357"/>
      <c r="T61" s="357"/>
      <c r="U61" s="357"/>
      <c r="V61" s="357"/>
      <c r="W61" s="357"/>
      <c r="X61" s="357"/>
      <c r="Y61" s="370"/>
      <c r="Z61" s="370"/>
    </row>
    <row r="62" spans="1:26">
      <c r="A62" s="336"/>
      <c r="B62" s="340"/>
      <c r="C62" s="337"/>
      <c r="D62" s="337" t="s">
        <v>23</v>
      </c>
      <c r="E62" s="337" t="s">
        <v>15</v>
      </c>
      <c r="F62" s="337" t="s">
        <v>75</v>
      </c>
      <c r="G62" s="337"/>
      <c r="H62" s="337"/>
      <c r="I62" s="337"/>
      <c r="J62" s="337"/>
      <c r="K62" s="365"/>
      <c r="L62" s="366"/>
      <c r="M62" s="357"/>
      <c r="N62" s="357"/>
      <c r="O62" s="357"/>
      <c r="P62" s="357"/>
      <c r="Q62" s="357"/>
      <c r="R62" s="357"/>
      <c r="S62" s="357"/>
      <c r="T62" s="357"/>
      <c r="U62" s="357"/>
      <c r="V62" s="357"/>
      <c r="W62" s="357"/>
      <c r="X62" s="357"/>
      <c r="Y62" s="370"/>
      <c r="Z62" s="370"/>
    </row>
    <row r="63" spans="1:26">
      <c r="A63" s="355"/>
      <c r="B63" s="354"/>
      <c r="C63" s="355"/>
      <c r="D63" s="346"/>
      <c r="E63" s="346"/>
      <c r="F63" s="346"/>
      <c r="G63" s="355"/>
      <c r="H63" s="355"/>
      <c r="I63" s="355"/>
      <c r="J63" s="368"/>
      <c r="K63" s="365"/>
      <c r="L63" s="366"/>
      <c r="M63" s="357"/>
      <c r="N63" s="357"/>
      <c r="O63" s="357"/>
      <c r="P63" s="357"/>
      <c r="Q63" s="357"/>
      <c r="R63" s="357"/>
      <c r="S63" s="357"/>
      <c r="T63" s="357"/>
      <c r="U63" s="357"/>
      <c r="V63" s="357"/>
      <c r="W63" s="357"/>
      <c r="X63" s="357"/>
      <c r="Y63" s="370"/>
      <c r="Z63" s="370"/>
    </row>
    <row r="64" spans="1:26">
      <c r="A64" s="336" t="s">
        <v>10</v>
      </c>
      <c r="B64" s="347">
        <v>4</v>
      </c>
      <c r="C64" s="336" t="s">
        <v>11</v>
      </c>
      <c r="D64" s="337" t="s">
        <v>76</v>
      </c>
      <c r="E64" s="337" t="s">
        <v>77</v>
      </c>
      <c r="F64" s="337"/>
      <c r="G64" s="337"/>
      <c r="H64" s="337"/>
      <c r="I64" s="337"/>
      <c r="J64" s="337"/>
      <c r="K64" s="365"/>
      <c r="L64" s="366"/>
      <c r="M64" s="357"/>
      <c r="N64" s="357"/>
      <c r="O64" s="357"/>
      <c r="P64" s="357"/>
      <c r="Q64" s="357"/>
      <c r="R64" s="357"/>
      <c r="S64" s="357"/>
      <c r="T64" s="357"/>
      <c r="U64" s="357"/>
      <c r="V64" s="357"/>
      <c r="W64" s="357"/>
      <c r="X64" s="357"/>
      <c r="Y64" s="370"/>
      <c r="Z64" s="370"/>
    </row>
    <row r="65" spans="1:26">
      <c r="A65" s="336"/>
      <c r="B65" s="343"/>
      <c r="C65" s="337"/>
      <c r="D65" s="337" t="s">
        <v>14</v>
      </c>
      <c r="E65" s="337" t="s">
        <v>24</v>
      </c>
      <c r="F65" s="337" t="s">
        <v>78</v>
      </c>
      <c r="G65" s="337"/>
      <c r="H65" s="337"/>
      <c r="I65" s="337"/>
      <c r="J65" s="337"/>
      <c r="K65" s="365"/>
      <c r="L65" s="366"/>
      <c r="M65" s="357"/>
      <c r="N65" s="357"/>
      <c r="O65" s="357"/>
      <c r="P65" s="357"/>
      <c r="Q65" s="357"/>
      <c r="R65" s="357"/>
      <c r="S65" s="357"/>
      <c r="T65" s="357"/>
      <c r="U65" s="357"/>
      <c r="V65" s="357"/>
      <c r="W65" s="357"/>
      <c r="X65" s="357"/>
      <c r="Y65" s="370"/>
      <c r="Z65" s="370"/>
    </row>
    <row r="66" spans="1:26">
      <c r="A66" s="336"/>
      <c r="B66" s="340"/>
      <c r="C66" s="337"/>
      <c r="D66" s="337" t="s">
        <v>17</v>
      </c>
      <c r="E66" s="337" t="s">
        <v>21</v>
      </c>
      <c r="F66" s="337" t="s">
        <v>79</v>
      </c>
      <c r="G66" s="337"/>
      <c r="H66" s="337"/>
      <c r="I66" s="337"/>
      <c r="J66" s="337"/>
      <c r="K66" s="365"/>
      <c r="L66" s="366"/>
      <c r="M66" s="357"/>
      <c r="N66" s="357"/>
      <c r="O66" s="357"/>
      <c r="P66" s="357"/>
      <c r="Q66" s="357"/>
      <c r="R66" s="357"/>
      <c r="S66" s="357"/>
      <c r="T66" s="357"/>
      <c r="U66" s="357"/>
      <c r="V66" s="357"/>
      <c r="W66" s="357"/>
      <c r="X66" s="357"/>
      <c r="Y66" s="370"/>
      <c r="Z66" s="370"/>
    </row>
    <row r="67" spans="1:26">
      <c r="A67" s="336"/>
      <c r="B67" s="343"/>
      <c r="C67" s="337"/>
      <c r="D67" s="337" t="s">
        <v>20</v>
      </c>
      <c r="E67" s="337" t="s">
        <v>18</v>
      </c>
      <c r="F67" s="337" t="s">
        <v>80</v>
      </c>
      <c r="G67" s="337"/>
      <c r="H67" s="337"/>
      <c r="I67" s="337"/>
      <c r="J67" s="337"/>
      <c r="K67" s="365"/>
      <c r="L67" s="366"/>
      <c r="M67" s="357"/>
      <c r="N67" s="357"/>
      <c r="O67" s="357"/>
      <c r="P67" s="357"/>
      <c r="Q67" s="357"/>
      <c r="R67" s="357"/>
      <c r="S67" s="357"/>
      <c r="T67" s="357"/>
      <c r="U67" s="357"/>
      <c r="V67" s="357"/>
      <c r="W67" s="357"/>
      <c r="X67" s="357"/>
      <c r="Y67" s="370"/>
      <c r="Z67" s="370"/>
    </row>
    <row r="68" spans="1:26">
      <c r="A68" s="336"/>
      <c r="B68" s="340"/>
      <c r="C68" s="337"/>
      <c r="D68" s="337" t="s">
        <v>23</v>
      </c>
      <c r="E68" s="337" t="s">
        <v>15</v>
      </c>
      <c r="F68" s="337" t="s">
        <v>81</v>
      </c>
      <c r="G68" s="337"/>
      <c r="H68" s="337"/>
      <c r="I68" s="337"/>
      <c r="J68" s="337"/>
      <c r="K68" s="365"/>
      <c r="L68" s="366"/>
      <c r="M68" s="357"/>
      <c r="N68" s="357"/>
      <c r="O68" s="357"/>
      <c r="P68" s="357"/>
      <c r="Q68" s="357"/>
      <c r="R68" s="357"/>
      <c r="S68" s="357"/>
      <c r="T68" s="357"/>
      <c r="U68" s="357"/>
      <c r="V68" s="357"/>
      <c r="W68" s="357"/>
      <c r="X68" s="357"/>
      <c r="Y68" s="370"/>
      <c r="Z68" s="370"/>
    </row>
    <row r="69" spans="1:26">
      <c r="A69" s="355"/>
      <c r="B69" s="354"/>
      <c r="C69" s="355"/>
      <c r="D69" s="346"/>
      <c r="E69" s="346"/>
      <c r="F69" s="346"/>
      <c r="G69" s="355"/>
      <c r="H69" s="355"/>
      <c r="I69" s="355"/>
      <c r="J69" s="368"/>
      <c r="K69" s="365"/>
      <c r="L69" s="366"/>
      <c r="M69" s="357"/>
      <c r="N69" s="357"/>
      <c r="O69" s="357"/>
      <c r="P69" s="357"/>
      <c r="Q69" s="357"/>
      <c r="R69" s="357"/>
      <c r="S69" s="357"/>
      <c r="T69" s="357"/>
      <c r="U69" s="357"/>
      <c r="V69" s="357"/>
      <c r="W69" s="357"/>
      <c r="X69" s="357"/>
      <c r="Y69" s="370"/>
      <c r="Z69" s="370"/>
    </row>
    <row r="70" spans="1:26">
      <c r="A70" s="336" t="s">
        <v>10</v>
      </c>
      <c r="B70" s="347">
        <v>4</v>
      </c>
      <c r="C70" s="336" t="s">
        <v>11</v>
      </c>
      <c r="D70" s="337" t="s">
        <v>82</v>
      </c>
      <c r="E70" s="337" t="s">
        <v>83</v>
      </c>
      <c r="F70" s="337"/>
      <c r="G70" s="337"/>
      <c r="H70" s="337"/>
      <c r="I70" s="337"/>
      <c r="J70" s="337"/>
      <c r="K70" s="365"/>
      <c r="L70" s="366"/>
      <c r="M70" s="357"/>
      <c r="N70" s="357"/>
      <c r="O70" s="357"/>
      <c r="P70" s="357"/>
      <c r="Q70" s="357"/>
      <c r="R70" s="357"/>
      <c r="S70" s="357"/>
      <c r="T70" s="357"/>
      <c r="U70" s="357"/>
      <c r="V70" s="357"/>
      <c r="W70" s="357"/>
      <c r="X70" s="357"/>
      <c r="Y70" s="370"/>
      <c r="Z70" s="370"/>
    </row>
    <row r="71" spans="1:26">
      <c r="A71" s="336"/>
      <c r="B71" s="343"/>
      <c r="C71" s="336"/>
      <c r="D71" s="337"/>
      <c r="E71" s="337" t="s">
        <v>84</v>
      </c>
      <c r="F71" s="337"/>
      <c r="G71" s="337"/>
      <c r="H71" s="337"/>
      <c r="I71" s="337"/>
      <c r="J71" s="337"/>
      <c r="K71" s="365"/>
      <c r="L71" s="366"/>
      <c r="M71" s="357"/>
      <c r="N71" s="357"/>
      <c r="O71" s="357"/>
      <c r="P71" s="357"/>
      <c r="Q71" s="357"/>
      <c r="R71" s="357"/>
      <c r="S71" s="357"/>
      <c r="T71" s="357"/>
      <c r="U71" s="357"/>
      <c r="V71" s="357"/>
      <c r="W71" s="357"/>
      <c r="X71" s="357"/>
      <c r="Y71" s="370"/>
      <c r="Z71" s="370"/>
    </row>
    <row r="72" spans="1:26">
      <c r="A72" s="336"/>
      <c r="B72" s="340"/>
      <c r="C72" s="337"/>
      <c r="D72" s="337"/>
      <c r="E72" s="352" t="s">
        <v>85</v>
      </c>
      <c r="F72" s="337"/>
      <c r="G72" s="337"/>
      <c r="H72" s="337"/>
      <c r="I72" s="337"/>
      <c r="J72" s="337"/>
      <c r="K72" s="365"/>
      <c r="L72" s="366"/>
      <c r="M72" s="357"/>
      <c r="N72" s="357"/>
      <c r="O72" s="357"/>
      <c r="P72" s="357"/>
      <c r="Q72" s="357"/>
      <c r="R72" s="357"/>
      <c r="S72" s="357"/>
      <c r="T72" s="357"/>
      <c r="U72" s="357"/>
      <c r="V72" s="357"/>
      <c r="W72" s="357"/>
      <c r="X72" s="357"/>
      <c r="Y72" s="370"/>
      <c r="Z72" s="370"/>
    </row>
    <row r="73" spans="1:26">
      <c r="A73" s="336"/>
      <c r="B73" s="343"/>
      <c r="C73" s="337"/>
      <c r="D73" s="337" t="s">
        <v>14</v>
      </c>
      <c r="E73" s="337" t="s">
        <v>24</v>
      </c>
      <c r="F73" s="337" t="s">
        <v>86</v>
      </c>
      <c r="G73" s="337"/>
      <c r="H73" s="337"/>
      <c r="I73" s="337"/>
      <c r="J73" s="337"/>
      <c r="K73" s="365"/>
      <c r="L73" s="366"/>
      <c r="M73" s="357"/>
      <c r="N73" s="357"/>
      <c r="O73" s="357"/>
      <c r="P73" s="357"/>
      <c r="Q73" s="357"/>
      <c r="R73" s="357"/>
      <c r="S73" s="357"/>
      <c r="T73" s="357"/>
      <c r="U73" s="357"/>
      <c r="V73" s="357"/>
      <c r="W73" s="357"/>
      <c r="X73" s="357"/>
      <c r="Y73" s="370"/>
      <c r="Z73" s="370"/>
    </row>
    <row r="74" spans="1:26">
      <c r="A74" s="336"/>
      <c r="B74" s="340"/>
      <c r="C74" s="337"/>
      <c r="D74" s="337" t="s">
        <v>17</v>
      </c>
      <c r="E74" s="337" t="s">
        <v>21</v>
      </c>
      <c r="F74" s="337" t="s">
        <v>87</v>
      </c>
      <c r="G74" s="337"/>
      <c r="H74" s="337"/>
      <c r="I74" s="337"/>
      <c r="J74" s="337"/>
      <c r="K74" s="365"/>
      <c r="L74" s="366"/>
      <c r="M74" s="357"/>
      <c r="N74" s="357"/>
      <c r="O74" s="357"/>
      <c r="P74" s="357"/>
      <c r="Q74" s="357"/>
      <c r="R74" s="357"/>
      <c r="S74" s="357"/>
      <c r="T74" s="357"/>
      <c r="U74" s="357"/>
      <c r="V74" s="357"/>
      <c r="W74" s="357"/>
      <c r="X74" s="357"/>
      <c r="Y74" s="370"/>
      <c r="Z74" s="370"/>
    </row>
    <row r="75" spans="1:26">
      <c r="A75" s="336"/>
      <c r="B75" s="354"/>
      <c r="C75" s="337"/>
      <c r="D75" s="337" t="s">
        <v>20</v>
      </c>
      <c r="E75" s="337" t="s">
        <v>18</v>
      </c>
      <c r="F75" s="337" t="s">
        <v>88</v>
      </c>
      <c r="G75" s="337"/>
      <c r="H75" s="337"/>
      <c r="I75" s="337"/>
      <c r="J75" s="337"/>
      <c r="K75" s="365"/>
      <c r="L75" s="366"/>
      <c r="M75" s="357"/>
      <c r="N75" s="357"/>
      <c r="O75" s="357"/>
      <c r="P75" s="357"/>
      <c r="Q75" s="357"/>
      <c r="R75" s="357"/>
      <c r="S75" s="357"/>
      <c r="T75" s="357"/>
      <c r="U75" s="357"/>
      <c r="V75" s="357"/>
      <c r="W75" s="357"/>
      <c r="X75" s="357"/>
      <c r="Y75" s="370"/>
      <c r="Z75" s="370"/>
    </row>
    <row r="76" spans="1:26">
      <c r="A76" s="336"/>
      <c r="B76" s="340"/>
      <c r="C76" s="337"/>
      <c r="D76" s="337" t="s">
        <v>23</v>
      </c>
      <c r="E76" s="337" t="s">
        <v>15</v>
      </c>
      <c r="F76" s="337" t="s">
        <v>89</v>
      </c>
      <c r="G76" s="337"/>
      <c r="H76" s="337"/>
      <c r="I76" s="337"/>
      <c r="J76" s="337"/>
      <c r="K76" s="365"/>
      <c r="L76" s="366"/>
      <c r="M76" s="357"/>
      <c r="N76" s="357"/>
      <c r="O76" s="357"/>
      <c r="P76" s="357"/>
      <c r="Q76" s="357"/>
      <c r="R76" s="357"/>
      <c r="S76" s="357"/>
      <c r="T76" s="357"/>
      <c r="U76" s="357"/>
      <c r="V76" s="357"/>
      <c r="W76" s="357"/>
      <c r="X76" s="357"/>
      <c r="Y76" s="370"/>
      <c r="Z76" s="370"/>
    </row>
    <row r="77" spans="1:26">
      <c r="A77" s="355"/>
      <c r="B77" s="343"/>
      <c r="C77" s="355"/>
      <c r="D77" s="346"/>
      <c r="E77" s="346"/>
      <c r="F77" s="346"/>
      <c r="G77" s="355"/>
      <c r="H77" s="355"/>
      <c r="I77" s="355"/>
      <c r="J77" s="368"/>
      <c r="K77" s="365"/>
      <c r="L77" s="366"/>
      <c r="M77" s="357"/>
      <c r="N77" s="357"/>
      <c r="O77" s="357"/>
      <c r="P77" s="357"/>
      <c r="Q77" s="357"/>
      <c r="R77" s="357"/>
      <c r="S77" s="357"/>
      <c r="T77" s="357"/>
      <c r="U77" s="357"/>
      <c r="V77" s="357"/>
      <c r="W77" s="357"/>
      <c r="X77" s="357"/>
      <c r="Y77" s="370"/>
      <c r="Z77" s="370"/>
    </row>
    <row r="78" spans="1:26">
      <c r="A78" s="336" t="s">
        <v>10</v>
      </c>
      <c r="B78" s="347">
        <v>4</v>
      </c>
      <c r="C78" s="336" t="s">
        <v>11</v>
      </c>
      <c r="D78" s="337" t="s">
        <v>90</v>
      </c>
      <c r="E78" s="337" t="s">
        <v>91</v>
      </c>
      <c r="F78" s="337"/>
      <c r="G78" s="337"/>
      <c r="H78" s="337"/>
      <c r="I78" s="337"/>
      <c r="J78" s="337"/>
      <c r="K78" s="365"/>
      <c r="L78" s="366"/>
      <c r="M78" s="357"/>
      <c r="N78" s="357"/>
      <c r="O78" s="357"/>
      <c r="P78" s="357"/>
      <c r="Q78" s="357"/>
      <c r="R78" s="357"/>
      <c r="S78" s="357"/>
      <c r="T78" s="357"/>
      <c r="U78" s="357"/>
      <c r="V78" s="357"/>
      <c r="W78" s="357"/>
      <c r="X78" s="357"/>
      <c r="Y78" s="370"/>
      <c r="Z78" s="370"/>
    </row>
    <row r="79" spans="1:26">
      <c r="A79" s="336"/>
      <c r="B79" s="343"/>
      <c r="C79" s="337"/>
      <c r="D79" s="337" t="s">
        <v>14</v>
      </c>
      <c r="E79" s="337" t="s">
        <v>15</v>
      </c>
      <c r="F79" s="337" t="s">
        <v>92</v>
      </c>
      <c r="G79" s="337"/>
      <c r="H79" s="337"/>
      <c r="I79" s="337"/>
      <c r="J79" s="337"/>
      <c r="K79" s="365"/>
      <c r="L79" s="366"/>
      <c r="M79" s="357"/>
      <c r="N79" s="357"/>
      <c r="O79" s="357"/>
      <c r="P79" s="357"/>
      <c r="Q79" s="357"/>
      <c r="R79" s="357"/>
      <c r="S79" s="357"/>
      <c r="T79" s="357"/>
      <c r="U79" s="357"/>
      <c r="V79" s="357"/>
      <c r="W79" s="357"/>
      <c r="X79" s="357"/>
      <c r="Y79" s="370"/>
      <c r="Z79" s="370"/>
    </row>
    <row r="80" spans="1:26">
      <c r="A80" s="336"/>
      <c r="B80" s="340"/>
      <c r="C80" s="337"/>
      <c r="D80" s="337" t="s">
        <v>17</v>
      </c>
      <c r="E80" s="337" t="s">
        <v>18</v>
      </c>
      <c r="F80" s="337" t="s">
        <v>93</v>
      </c>
      <c r="G80" s="337"/>
      <c r="H80" s="337"/>
      <c r="I80" s="337"/>
      <c r="J80" s="337"/>
      <c r="K80" s="365"/>
      <c r="L80" s="366"/>
      <c r="M80" s="357"/>
      <c r="N80" s="357"/>
      <c r="O80" s="357"/>
      <c r="P80" s="357"/>
      <c r="Q80" s="357"/>
      <c r="R80" s="357"/>
      <c r="S80" s="357"/>
      <c r="T80" s="357"/>
      <c r="U80" s="357"/>
      <c r="V80" s="357"/>
      <c r="W80" s="357"/>
      <c r="X80" s="357"/>
      <c r="Y80" s="370"/>
      <c r="Z80" s="370"/>
    </row>
    <row r="81" spans="1:26">
      <c r="A81" s="336"/>
      <c r="B81" s="354"/>
      <c r="C81" s="337"/>
      <c r="D81" s="337" t="s">
        <v>20</v>
      </c>
      <c r="E81" s="337" t="s">
        <v>21</v>
      </c>
      <c r="F81" s="337" t="s">
        <v>94</v>
      </c>
      <c r="G81" s="337"/>
      <c r="H81" s="337"/>
      <c r="I81" s="337"/>
      <c r="J81" s="337"/>
      <c r="K81" s="365"/>
      <c r="L81" s="366"/>
      <c r="M81" s="357"/>
      <c r="N81" s="357"/>
      <c r="O81" s="357"/>
      <c r="P81" s="357"/>
      <c r="Q81" s="357"/>
      <c r="R81" s="357"/>
      <c r="S81" s="357"/>
      <c r="T81" s="357"/>
      <c r="U81" s="357"/>
      <c r="V81" s="357"/>
      <c r="W81" s="357"/>
      <c r="X81" s="357"/>
      <c r="Y81" s="370"/>
      <c r="Z81" s="370"/>
    </row>
    <row r="82" spans="1:26">
      <c r="A82" s="336"/>
      <c r="B82" s="340"/>
      <c r="C82" s="337"/>
      <c r="D82" s="337" t="s">
        <v>23</v>
      </c>
      <c r="E82" s="337" t="s">
        <v>24</v>
      </c>
      <c r="F82" s="337" t="s">
        <v>95</v>
      </c>
      <c r="G82" s="337"/>
      <c r="H82" s="337"/>
      <c r="I82" s="337"/>
      <c r="J82" s="337"/>
      <c r="K82" s="365"/>
      <c r="L82" s="366"/>
      <c r="M82" s="357"/>
      <c r="N82" s="357"/>
      <c r="O82" s="357"/>
      <c r="P82" s="357"/>
      <c r="Q82" s="357"/>
      <c r="R82" s="357"/>
      <c r="S82" s="357"/>
      <c r="T82" s="357"/>
      <c r="U82" s="357"/>
      <c r="V82" s="357"/>
      <c r="W82" s="357"/>
      <c r="X82" s="357"/>
      <c r="Y82" s="370"/>
      <c r="Z82" s="370"/>
    </row>
    <row r="83" spans="1:26">
      <c r="A83" s="355"/>
      <c r="B83" s="348"/>
      <c r="C83" s="346"/>
      <c r="D83" s="346"/>
      <c r="E83" s="346"/>
      <c r="F83" s="346"/>
      <c r="G83" s="355"/>
      <c r="H83" s="355"/>
      <c r="I83" s="355"/>
      <c r="J83" s="368"/>
      <c r="K83" s="365"/>
      <c r="L83" s="366"/>
      <c r="M83" s="357"/>
      <c r="N83" s="357"/>
      <c r="O83" s="357"/>
      <c r="P83" s="357"/>
      <c r="Q83" s="357"/>
      <c r="R83" s="357"/>
      <c r="S83" s="357"/>
      <c r="T83" s="357"/>
      <c r="U83" s="357"/>
      <c r="V83" s="357"/>
      <c r="W83" s="357"/>
      <c r="X83" s="357"/>
      <c r="Y83" s="370"/>
      <c r="Z83" s="370"/>
    </row>
    <row r="84" spans="1:26" ht="15" customHeight="1">
      <c r="A84" s="371"/>
      <c r="B84" s="337"/>
      <c r="C84" s="348"/>
      <c r="D84" s="348"/>
      <c r="E84" s="348"/>
      <c r="F84" s="348"/>
      <c r="G84" s="371"/>
      <c r="H84" s="371"/>
      <c r="I84" s="371"/>
      <c r="J84" s="381"/>
      <c r="K84" s="358"/>
      <c r="L84" s="358"/>
      <c r="M84" s="357"/>
      <c r="N84" s="357"/>
      <c r="O84" s="357"/>
      <c r="P84" s="357"/>
      <c r="Q84" s="357"/>
      <c r="R84" s="357"/>
      <c r="S84" s="357"/>
      <c r="T84" s="357"/>
      <c r="U84" s="357"/>
      <c r="V84" s="357"/>
      <c r="W84" s="357"/>
      <c r="X84" s="357"/>
      <c r="Y84" s="370"/>
      <c r="Z84" s="370"/>
    </row>
    <row r="85" spans="1:26" ht="13.5" customHeight="1">
      <c r="A85" s="336" t="s">
        <v>96</v>
      </c>
      <c r="B85" s="372">
        <f>SUM(B9:B84)</f>
        <v>43</v>
      </c>
      <c r="C85" s="373" t="s">
        <v>11</v>
      </c>
      <c r="D85" s="371"/>
      <c r="E85" s="371"/>
      <c r="F85" s="371"/>
      <c r="G85" s="371"/>
      <c r="H85" s="371"/>
      <c r="I85" s="371"/>
      <c r="J85" s="381"/>
      <c r="K85" s="358"/>
      <c r="L85" s="358"/>
      <c r="M85" s="357"/>
      <c r="N85" s="357"/>
      <c r="O85" s="357"/>
      <c r="P85" s="357"/>
      <c r="Q85" s="357"/>
      <c r="R85" s="357"/>
      <c r="S85" s="357"/>
      <c r="T85" s="357"/>
      <c r="U85" s="357"/>
      <c r="V85" s="357"/>
      <c r="W85" s="357"/>
      <c r="X85" s="357"/>
      <c r="Y85" s="370"/>
      <c r="Z85" s="370"/>
    </row>
    <row r="86" spans="1:26" ht="14.25" hidden="1" customHeight="1">
      <c r="A86" s="336"/>
      <c r="B86" s="337"/>
      <c r="C86" s="337"/>
      <c r="D86" s="337"/>
      <c r="E86" s="337"/>
      <c r="F86" s="337"/>
      <c r="G86" s="337"/>
      <c r="H86" s="337"/>
      <c r="I86" s="337"/>
      <c r="J86" s="337"/>
      <c r="K86" s="358"/>
      <c r="L86" s="358"/>
      <c r="M86" s="357"/>
      <c r="N86" s="357"/>
      <c r="O86" s="357"/>
      <c r="P86" s="357"/>
      <c r="Q86" s="357"/>
      <c r="R86" s="357"/>
      <c r="S86" s="357"/>
      <c r="T86" s="357"/>
      <c r="U86" s="357"/>
      <c r="V86" s="357"/>
      <c r="W86" s="357"/>
      <c r="X86" s="357"/>
      <c r="Y86" s="370"/>
      <c r="Z86" s="370"/>
    </row>
    <row r="87" spans="1:26">
      <c r="A87" s="336" t="s">
        <v>97</v>
      </c>
      <c r="B87" s="337"/>
      <c r="C87" s="337"/>
      <c r="D87" s="337"/>
      <c r="E87" s="337"/>
      <c r="F87" s="337"/>
      <c r="G87" s="337"/>
      <c r="H87" s="337"/>
      <c r="I87" s="337"/>
      <c r="J87" s="337"/>
      <c r="K87" s="358"/>
      <c r="L87" s="358"/>
      <c r="M87" s="357"/>
      <c r="N87" s="357"/>
      <c r="O87" s="357"/>
      <c r="P87" s="357"/>
      <c r="Q87" s="357"/>
      <c r="R87" s="357"/>
      <c r="S87" s="357"/>
      <c r="T87" s="357"/>
      <c r="U87" s="357"/>
      <c r="V87" s="357"/>
      <c r="W87" s="357"/>
      <c r="X87" s="357"/>
      <c r="Y87" s="370"/>
      <c r="Z87" s="370"/>
    </row>
    <row r="88" spans="1:26">
      <c r="A88" s="336" t="s">
        <v>98</v>
      </c>
      <c r="B88" s="337"/>
      <c r="C88" s="337"/>
      <c r="D88" s="337"/>
      <c r="E88" s="337"/>
      <c r="F88" s="337"/>
      <c r="G88" s="337"/>
      <c r="H88" s="337"/>
      <c r="I88" s="337"/>
      <c r="J88" s="337"/>
      <c r="K88" s="358"/>
      <c r="L88" s="358"/>
      <c r="M88" s="357"/>
      <c r="N88" s="357"/>
      <c r="O88" s="357"/>
      <c r="P88" s="357"/>
      <c r="Q88" s="357"/>
      <c r="R88" s="357"/>
      <c r="S88" s="357"/>
      <c r="T88" s="357"/>
      <c r="U88" s="357"/>
      <c r="V88" s="357"/>
      <c r="W88" s="357"/>
      <c r="X88" s="357"/>
      <c r="Y88" s="370"/>
      <c r="Z88" s="370"/>
    </row>
    <row r="89" spans="1:26">
      <c r="A89" s="336" t="s">
        <v>99</v>
      </c>
      <c r="B89" s="337" t="s">
        <v>100</v>
      </c>
      <c r="C89" s="337"/>
      <c r="D89" s="337"/>
      <c r="E89" s="337" t="s">
        <v>101</v>
      </c>
      <c r="F89" s="337"/>
      <c r="G89" s="337"/>
      <c r="H89" s="374" t="s">
        <v>102</v>
      </c>
      <c r="I89" s="375"/>
      <c r="J89" s="375"/>
      <c r="K89" s="358"/>
      <c r="L89" s="358"/>
      <c r="M89" s="357"/>
      <c r="N89" s="357"/>
      <c r="O89" s="357"/>
      <c r="P89" s="357"/>
      <c r="Q89" s="357"/>
      <c r="R89" s="357"/>
      <c r="S89" s="357"/>
      <c r="T89" s="357"/>
      <c r="U89" s="357"/>
      <c r="V89" s="357"/>
      <c r="W89" s="357"/>
      <c r="X89" s="357"/>
      <c r="Y89" s="357"/>
      <c r="Z89" s="370"/>
    </row>
    <row r="90" spans="1:26">
      <c r="A90" s="336">
        <v>1</v>
      </c>
      <c r="B90" s="337" t="s">
        <v>103</v>
      </c>
      <c r="C90" s="337"/>
      <c r="D90" s="337"/>
      <c r="E90" s="337" t="s">
        <v>104</v>
      </c>
      <c r="F90" s="337"/>
      <c r="G90" s="337"/>
      <c r="H90" s="375">
        <f>IF(B85&gt;11,1,0)</f>
        <v>1</v>
      </c>
      <c r="I90" s="375"/>
      <c r="J90" s="375"/>
      <c r="K90" s="358"/>
      <c r="L90" s="358"/>
      <c r="M90" s="357"/>
      <c r="N90" s="357"/>
      <c r="O90" s="357"/>
      <c r="P90" s="357"/>
      <c r="Q90" s="357"/>
      <c r="R90" s="357"/>
      <c r="S90" s="357"/>
      <c r="T90" s="357"/>
      <c r="U90" s="357"/>
      <c r="V90" s="357"/>
      <c r="W90" s="357"/>
      <c r="X90" s="357"/>
      <c r="Y90" s="357"/>
      <c r="Z90" s="370"/>
    </row>
    <row r="91" spans="1:26">
      <c r="A91" s="336">
        <v>2</v>
      </c>
      <c r="B91" s="337" t="s">
        <v>105</v>
      </c>
      <c r="C91" s="337"/>
      <c r="D91" s="337"/>
      <c r="E91" s="337" t="s">
        <v>106</v>
      </c>
      <c r="F91" s="337"/>
      <c r="G91" s="337"/>
      <c r="H91" s="375">
        <f>IF(B85&gt;18,1,0)</f>
        <v>1</v>
      </c>
      <c r="I91" s="375"/>
      <c r="J91" s="375"/>
      <c r="K91" s="358"/>
      <c r="L91" s="358"/>
      <c r="M91" s="357"/>
      <c r="N91" s="357"/>
      <c r="O91" s="357"/>
      <c r="P91" s="357"/>
      <c r="Q91" s="357"/>
      <c r="R91" s="357"/>
      <c r="S91" s="357"/>
      <c r="T91" s="357"/>
      <c r="U91" s="357"/>
      <c r="V91" s="357"/>
      <c r="W91" s="357"/>
      <c r="X91" s="357"/>
      <c r="Y91" s="357"/>
      <c r="Z91" s="370"/>
    </row>
    <row r="92" spans="1:26">
      <c r="A92" s="336">
        <v>3</v>
      </c>
      <c r="B92" s="337" t="s">
        <v>107</v>
      </c>
      <c r="C92" s="337"/>
      <c r="D92" s="337"/>
      <c r="E92" s="337" t="s">
        <v>108</v>
      </c>
      <c r="F92" s="337"/>
      <c r="G92" s="337"/>
      <c r="H92" s="375">
        <f>IF(B85&gt;26,1,0)</f>
        <v>1</v>
      </c>
      <c r="I92" s="375"/>
      <c r="J92" s="375"/>
      <c r="K92" s="358"/>
      <c r="L92" s="358"/>
      <c r="M92" s="357"/>
      <c r="N92" s="357"/>
      <c r="O92" s="357"/>
      <c r="P92" s="357"/>
      <c r="Q92" s="357"/>
      <c r="R92" s="357"/>
      <c r="S92" s="357"/>
      <c r="T92" s="357"/>
      <c r="U92" s="357"/>
      <c r="V92" s="357"/>
      <c r="W92" s="357"/>
      <c r="X92" s="357"/>
      <c r="Y92" s="357"/>
      <c r="Z92" s="370"/>
    </row>
    <row r="93" spans="1:26">
      <c r="A93" s="336">
        <v>4</v>
      </c>
      <c r="B93" s="337" t="s">
        <v>109</v>
      </c>
      <c r="C93" s="337"/>
      <c r="D93" s="337"/>
      <c r="E93" s="337" t="s">
        <v>110</v>
      </c>
      <c r="F93" s="337"/>
      <c r="G93" s="337"/>
      <c r="H93" s="375">
        <f>IF(B85&gt;34,1,0)</f>
        <v>1</v>
      </c>
      <c r="I93" s="375"/>
      <c r="J93" s="375"/>
      <c r="K93" s="358"/>
      <c r="L93" s="358"/>
      <c r="M93" s="357"/>
      <c r="N93" s="357"/>
      <c r="O93" s="357"/>
      <c r="P93" s="357"/>
      <c r="Q93" s="357"/>
      <c r="R93" s="357"/>
      <c r="S93" s="357"/>
      <c r="T93" s="357"/>
      <c r="U93" s="357"/>
      <c r="V93" s="357"/>
      <c r="W93" s="357"/>
      <c r="X93" s="357"/>
      <c r="Y93" s="357"/>
      <c r="Z93" s="370"/>
    </row>
    <row r="94" spans="1:26">
      <c r="A94" s="336">
        <v>5</v>
      </c>
      <c r="B94" s="337" t="s">
        <v>111</v>
      </c>
      <c r="C94" s="337"/>
      <c r="D94" s="337"/>
      <c r="E94" s="337" t="s">
        <v>112</v>
      </c>
      <c r="F94" s="337"/>
      <c r="G94" s="337"/>
      <c r="H94" s="375">
        <f>IF(B85&gt;42,1,0)</f>
        <v>1</v>
      </c>
      <c r="I94" s="375"/>
      <c r="J94" s="375"/>
      <c r="K94" s="358"/>
      <c r="L94" s="358"/>
      <c r="M94" s="357"/>
      <c r="N94" s="357"/>
      <c r="O94" s="357"/>
      <c r="P94" s="357"/>
      <c r="Q94" s="357"/>
      <c r="R94" s="357"/>
      <c r="S94" s="357"/>
      <c r="T94" s="357"/>
      <c r="U94" s="357"/>
      <c r="V94" s="357"/>
      <c r="W94" s="357"/>
      <c r="X94" s="357"/>
      <c r="Y94" s="357"/>
      <c r="Z94" s="370"/>
    </row>
    <row r="95" spans="1:26">
      <c r="A95" s="336" t="s">
        <v>113</v>
      </c>
      <c r="B95" s="337"/>
      <c r="C95" s="337"/>
      <c r="D95" s="337"/>
      <c r="E95" s="337"/>
      <c r="F95" s="337"/>
      <c r="G95" s="337"/>
      <c r="H95" s="337"/>
      <c r="I95" s="337"/>
      <c r="J95" s="337"/>
      <c r="K95" s="358"/>
      <c r="L95" s="358"/>
      <c r="M95" s="357"/>
      <c r="N95" s="357"/>
      <c r="O95" s="357"/>
      <c r="P95" s="357"/>
      <c r="Q95" s="357"/>
      <c r="R95" s="357"/>
      <c r="S95" s="357"/>
      <c r="T95" s="357"/>
      <c r="U95" s="357"/>
      <c r="V95" s="357"/>
      <c r="W95" s="357"/>
      <c r="X95" s="357"/>
      <c r="Y95" s="357"/>
      <c r="Z95" s="370"/>
    </row>
    <row r="96" spans="1:26" ht="2.25" customHeight="1">
      <c r="A96" s="336"/>
      <c r="B96" s="337"/>
      <c r="C96" s="337"/>
      <c r="D96" s="337"/>
      <c r="E96" s="337"/>
      <c r="F96" s="337"/>
      <c r="G96" s="337"/>
      <c r="H96" s="337"/>
      <c r="I96" s="337"/>
      <c r="J96" s="337"/>
      <c r="K96" s="358"/>
      <c r="L96" s="358"/>
      <c r="M96" s="357"/>
      <c r="N96" s="357"/>
      <c r="O96" s="357"/>
      <c r="P96" s="357"/>
      <c r="Q96" s="357"/>
      <c r="R96" s="357"/>
      <c r="S96" s="357"/>
      <c r="T96" s="357"/>
      <c r="U96" s="357"/>
      <c r="V96" s="357"/>
      <c r="W96" s="357"/>
      <c r="X96" s="357"/>
      <c r="Y96" s="370"/>
      <c r="Z96" s="370"/>
    </row>
    <row r="97" spans="1:26" ht="14.25" hidden="1" customHeight="1">
      <c r="A97" s="336"/>
      <c r="B97" s="337"/>
      <c r="C97" s="337"/>
      <c r="D97" s="337"/>
      <c r="E97" s="337"/>
      <c r="F97" s="337"/>
      <c r="G97" s="337"/>
      <c r="H97" s="337"/>
      <c r="I97" s="337"/>
      <c r="J97" s="337"/>
      <c r="K97" s="358"/>
      <c r="L97" s="358"/>
      <c r="M97" s="357"/>
      <c r="N97" s="357"/>
      <c r="O97" s="357"/>
      <c r="P97" s="357"/>
      <c r="Q97" s="357"/>
      <c r="R97" s="357"/>
      <c r="S97" s="357"/>
      <c r="T97" s="357"/>
      <c r="U97" s="357"/>
      <c r="V97" s="357"/>
      <c r="W97" s="357"/>
      <c r="X97" s="357"/>
      <c r="Y97" s="370"/>
      <c r="Z97" s="370"/>
    </row>
    <row r="98" spans="1:26" ht="14.25" hidden="1" customHeight="1">
      <c r="A98" s="336"/>
      <c r="B98" s="337"/>
      <c r="C98" s="337"/>
      <c r="D98" s="337"/>
      <c r="E98" s="337"/>
      <c r="F98" s="337"/>
      <c r="G98" s="337"/>
      <c r="H98" s="337"/>
      <c r="I98" s="337"/>
      <c r="J98" s="337"/>
      <c r="K98" s="358"/>
      <c r="L98" s="358"/>
      <c r="M98" s="357"/>
      <c r="N98" s="357"/>
      <c r="O98" s="357"/>
      <c r="P98" s="357"/>
      <c r="Q98" s="357"/>
      <c r="R98" s="357"/>
      <c r="S98" s="357"/>
      <c r="T98" s="357"/>
      <c r="U98" s="357"/>
      <c r="V98" s="357"/>
      <c r="W98" s="357"/>
      <c r="X98" s="357"/>
      <c r="Y98" s="370"/>
      <c r="Z98" s="370"/>
    </row>
    <row r="99" spans="1:26">
      <c r="A99" s="336" t="s">
        <v>114</v>
      </c>
      <c r="B99" s="376" t="str">
        <f>CHOOSE(SUM(H90:H94),B90,B91,B92,B93,B94)</f>
        <v>进取型</v>
      </c>
      <c r="C99" s="337"/>
      <c r="D99" s="337" t="s">
        <v>115</v>
      </c>
      <c r="E99" s="337"/>
      <c r="F99" s="337"/>
      <c r="G99" s="337"/>
      <c r="H99" s="337"/>
      <c r="I99" s="337"/>
      <c r="J99" s="337"/>
      <c r="K99" s="358"/>
      <c r="L99" s="358"/>
      <c r="M99" s="357"/>
      <c r="N99" s="357"/>
      <c r="O99" s="357"/>
      <c r="P99" s="357"/>
      <c r="Q99" s="357"/>
      <c r="R99" s="357"/>
      <c r="S99" s="357"/>
      <c r="T99" s="357"/>
      <c r="U99" s="357"/>
      <c r="V99" s="357"/>
      <c r="W99" s="357"/>
      <c r="X99" s="357"/>
      <c r="Y99" s="370"/>
      <c r="Z99" s="370"/>
    </row>
    <row r="100" spans="1:26" hidden="1">
      <c r="A100" s="377" t="s">
        <v>116</v>
      </c>
      <c r="B100" s="377">
        <f>CHOOSE(SUM(H90:H94),A90,A91,A92,A93,A94)</f>
        <v>5</v>
      </c>
      <c r="C100" s="377"/>
      <c r="D100" s="358"/>
      <c r="E100" s="358"/>
      <c r="F100" s="358"/>
      <c r="G100" s="358"/>
      <c r="H100" s="358"/>
      <c r="I100" s="358"/>
      <c r="J100" s="358"/>
      <c r="K100" s="358"/>
      <c r="L100" s="358"/>
      <c r="M100" s="357"/>
      <c r="N100" s="357"/>
      <c r="O100" s="357"/>
      <c r="P100" s="357"/>
      <c r="Q100" s="357"/>
      <c r="R100" s="357"/>
      <c r="S100" s="357"/>
      <c r="T100" s="357"/>
      <c r="U100" s="357"/>
      <c r="V100" s="357"/>
      <c r="W100" s="357"/>
      <c r="X100" s="357"/>
      <c r="Y100" s="370"/>
      <c r="Z100" s="370"/>
    </row>
    <row r="101" spans="1:26">
      <c r="A101" s="378"/>
      <c r="B101" s="378"/>
      <c r="C101" s="378"/>
      <c r="D101" s="379"/>
      <c r="E101" s="379"/>
      <c r="F101" s="379"/>
      <c r="G101" s="379"/>
      <c r="H101" s="379"/>
      <c r="I101" s="379"/>
      <c r="J101" s="379"/>
      <c r="K101" s="357"/>
      <c r="L101" s="357"/>
      <c r="M101" s="357"/>
      <c r="N101" s="357"/>
      <c r="O101" s="357"/>
      <c r="P101" s="357"/>
      <c r="Q101" s="357"/>
      <c r="R101" s="357"/>
      <c r="S101" s="357"/>
      <c r="T101" s="357"/>
      <c r="U101" s="357"/>
      <c r="V101" s="357"/>
      <c r="W101" s="357"/>
      <c r="X101" s="357"/>
      <c r="Y101" s="370"/>
      <c r="Z101" s="370"/>
    </row>
    <row r="102" spans="1:26">
      <c r="A102" s="378"/>
      <c r="B102" s="378"/>
      <c r="C102" s="378"/>
      <c r="D102" s="379"/>
      <c r="E102" s="379"/>
      <c r="F102" s="379"/>
      <c r="G102" s="379"/>
      <c r="H102" s="379"/>
      <c r="I102" s="379"/>
      <c r="J102" s="379"/>
      <c r="K102" s="357"/>
      <c r="L102" s="357"/>
      <c r="M102" s="357"/>
      <c r="N102" s="357"/>
      <c r="O102" s="357"/>
      <c r="P102" s="357"/>
      <c r="Q102" s="357"/>
      <c r="R102" s="357"/>
      <c r="S102" s="357"/>
      <c r="T102" s="357"/>
      <c r="U102" s="357"/>
      <c r="V102" s="357"/>
      <c r="W102" s="357"/>
      <c r="X102" s="357"/>
      <c r="Y102" s="370"/>
      <c r="Z102" s="370"/>
    </row>
    <row r="103" spans="1:26">
      <c r="A103" s="378"/>
      <c r="B103" s="378"/>
      <c r="C103" s="378"/>
      <c r="D103" s="379"/>
      <c r="E103" s="379"/>
      <c r="F103" s="379"/>
      <c r="G103" s="379"/>
      <c r="H103" s="379"/>
      <c r="I103" s="379"/>
      <c r="J103" s="379"/>
      <c r="K103" s="357"/>
      <c r="L103" s="357"/>
      <c r="M103" s="357"/>
      <c r="N103" s="357"/>
      <c r="O103" s="357"/>
      <c r="P103" s="357"/>
      <c r="Q103" s="357"/>
      <c r="R103" s="357"/>
      <c r="S103" s="357"/>
      <c r="T103" s="357"/>
      <c r="U103" s="357"/>
      <c r="V103" s="357"/>
      <c r="W103" s="357"/>
      <c r="X103" s="357"/>
      <c r="Y103" s="370"/>
      <c r="Z103" s="370"/>
    </row>
    <row r="104" spans="1:26">
      <c r="A104" s="378"/>
      <c r="B104" s="378"/>
      <c r="C104" s="378"/>
      <c r="D104" s="379"/>
      <c r="E104" s="379"/>
      <c r="F104" s="379"/>
      <c r="G104" s="379"/>
      <c r="H104" s="379"/>
      <c r="I104" s="379"/>
      <c r="J104" s="379"/>
      <c r="K104" s="357"/>
      <c r="L104" s="357"/>
      <c r="M104" s="357"/>
      <c r="N104" s="357"/>
      <c r="O104" s="357"/>
      <c r="P104" s="357"/>
      <c r="Q104" s="357"/>
      <c r="R104" s="357"/>
      <c r="S104" s="357"/>
      <c r="T104" s="357"/>
      <c r="U104" s="357"/>
      <c r="V104" s="357"/>
      <c r="W104" s="357"/>
      <c r="X104" s="357"/>
      <c r="Y104" s="370"/>
      <c r="Z104" s="370"/>
    </row>
    <row r="105" spans="1:26">
      <c r="A105" s="378"/>
      <c r="B105" s="378"/>
      <c r="C105" s="378"/>
      <c r="D105" s="379"/>
      <c r="E105" s="379"/>
      <c r="F105" s="379"/>
      <c r="G105" s="379"/>
      <c r="H105" s="379"/>
      <c r="I105" s="379"/>
      <c r="J105" s="379"/>
      <c r="K105" s="357"/>
      <c r="L105" s="357"/>
      <c r="M105" s="357"/>
      <c r="N105" s="357"/>
      <c r="O105" s="357"/>
      <c r="P105" s="357"/>
      <c r="Q105" s="357"/>
      <c r="R105" s="357"/>
      <c r="S105" s="357"/>
      <c r="T105" s="357"/>
      <c r="U105" s="357"/>
      <c r="V105" s="357"/>
      <c r="W105" s="357"/>
      <c r="X105" s="357"/>
      <c r="Y105" s="370"/>
      <c r="Z105" s="370"/>
    </row>
    <row r="106" spans="1:26">
      <c r="A106" s="378"/>
      <c r="B106" s="378"/>
      <c r="C106" s="378"/>
      <c r="D106" s="379"/>
      <c r="E106" s="379"/>
      <c r="F106" s="379"/>
      <c r="G106" s="379"/>
      <c r="H106" s="379"/>
      <c r="I106" s="379"/>
      <c r="J106" s="379"/>
      <c r="K106" s="357"/>
      <c r="L106" s="357"/>
      <c r="M106" s="357"/>
      <c r="N106" s="357"/>
      <c r="O106" s="357"/>
      <c r="P106" s="357"/>
      <c r="Q106" s="357"/>
      <c r="R106" s="357"/>
      <c r="S106" s="357"/>
      <c r="T106" s="357"/>
      <c r="U106" s="357"/>
      <c r="V106" s="357"/>
      <c r="W106" s="357"/>
      <c r="X106" s="357"/>
      <c r="Y106" s="370"/>
      <c r="Z106" s="370"/>
    </row>
    <row r="107" spans="1:26">
      <c r="A107" s="378"/>
      <c r="B107" s="378"/>
      <c r="C107" s="378"/>
      <c r="D107" s="379"/>
      <c r="E107" s="379"/>
      <c r="F107" s="379"/>
      <c r="G107" s="379"/>
      <c r="H107" s="379"/>
      <c r="I107" s="379"/>
      <c r="J107" s="379"/>
      <c r="K107" s="357"/>
      <c r="L107" s="357"/>
      <c r="M107" s="357"/>
      <c r="N107" s="357"/>
      <c r="O107" s="357"/>
      <c r="P107" s="357"/>
      <c r="Q107" s="357"/>
      <c r="R107" s="357"/>
      <c r="S107" s="357"/>
      <c r="T107" s="357"/>
      <c r="U107" s="357"/>
      <c r="V107" s="357"/>
      <c r="W107" s="357"/>
      <c r="X107" s="357"/>
      <c r="Y107" s="370"/>
      <c r="Z107" s="370"/>
    </row>
    <row r="108" spans="1:26">
      <c r="A108" s="378"/>
      <c r="B108" s="378"/>
      <c r="C108" s="378"/>
      <c r="D108" s="379"/>
      <c r="E108" s="379"/>
      <c r="F108" s="379"/>
      <c r="G108" s="379"/>
      <c r="H108" s="379"/>
      <c r="I108" s="379"/>
      <c r="J108" s="379"/>
      <c r="K108" s="357"/>
      <c r="L108" s="357"/>
      <c r="M108" s="357"/>
      <c r="N108" s="357"/>
      <c r="O108" s="357"/>
      <c r="P108" s="357"/>
      <c r="Q108" s="357"/>
      <c r="R108" s="357"/>
      <c r="S108" s="357"/>
      <c r="T108" s="357"/>
      <c r="U108" s="357"/>
      <c r="V108" s="357"/>
      <c r="W108" s="357"/>
      <c r="X108" s="357"/>
      <c r="Y108" s="370"/>
      <c r="Z108" s="370"/>
    </row>
    <row r="109" spans="1:26">
      <c r="A109" s="378"/>
      <c r="B109" s="378"/>
      <c r="C109" s="378"/>
      <c r="D109" s="379"/>
      <c r="E109" s="379"/>
      <c r="F109" s="379"/>
      <c r="G109" s="379"/>
      <c r="H109" s="379"/>
      <c r="I109" s="379"/>
      <c r="J109" s="379"/>
      <c r="K109" s="357"/>
      <c r="L109" s="357"/>
      <c r="M109" s="357"/>
      <c r="N109" s="357"/>
      <c r="O109" s="357"/>
      <c r="P109" s="357"/>
      <c r="Q109" s="357"/>
      <c r="R109" s="357"/>
      <c r="S109" s="357"/>
      <c r="T109" s="357"/>
      <c r="U109" s="357"/>
      <c r="V109" s="357"/>
      <c r="W109" s="357"/>
      <c r="X109" s="357"/>
      <c r="Y109" s="370"/>
      <c r="Z109" s="370"/>
    </row>
    <row r="110" spans="1:26">
      <c r="A110" s="378"/>
      <c r="B110" s="378"/>
      <c r="C110" s="378"/>
      <c r="D110" s="379"/>
      <c r="E110" s="379"/>
      <c r="F110" s="379"/>
      <c r="G110" s="379"/>
      <c r="H110" s="379"/>
      <c r="I110" s="379"/>
      <c r="J110" s="379"/>
      <c r="K110" s="357"/>
      <c r="L110" s="357"/>
      <c r="M110" s="357"/>
      <c r="N110" s="357"/>
      <c r="O110" s="357"/>
      <c r="P110" s="357"/>
      <c r="Q110" s="357"/>
      <c r="R110" s="357"/>
      <c r="S110" s="357"/>
      <c r="T110" s="357"/>
      <c r="U110" s="357"/>
      <c r="V110" s="357"/>
      <c r="W110" s="357"/>
      <c r="X110" s="357"/>
      <c r="Y110" s="370"/>
      <c r="Z110" s="370"/>
    </row>
    <row r="111" spans="1:26">
      <c r="A111" s="378"/>
      <c r="B111" s="378"/>
      <c r="C111" s="378"/>
      <c r="D111" s="379"/>
      <c r="E111" s="379"/>
      <c r="F111" s="379"/>
      <c r="G111" s="379"/>
      <c r="H111" s="379"/>
      <c r="I111" s="379"/>
      <c r="J111" s="379"/>
      <c r="K111" s="357"/>
      <c r="L111" s="357"/>
      <c r="M111" s="357"/>
      <c r="N111" s="357"/>
      <c r="O111" s="357"/>
      <c r="P111" s="357"/>
      <c r="Q111" s="357"/>
      <c r="R111" s="357"/>
      <c r="S111" s="357"/>
      <c r="T111" s="357"/>
      <c r="U111" s="357"/>
      <c r="V111" s="357"/>
      <c r="W111" s="357"/>
      <c r="X111" s="357"/>
      <c r="Y111" s="370"/>
      <c r="Z111" s="370"/>
    </row>
    <row r="112" spans="1:26">
      <c r="A112" s="378"/>
      <c r="B112" s="378"/>
      <c r="C112" s="378"/>
      <c r="D112" s="379"/>
      <c r="E112" s="379"/>
      <c r="F112" s="379"/>
      <c r="G112" s="379"/>
      <c r="H112" s="379"/>
      <c r="I112" s="379"/>
      <c r="J112" s="379"/>
      <c r="K112" s="357"/>
      <c r="L112" s="357"/>
      <c r="M112" s="357"/>
      <c r="N112" s="357"/>
      <c r="O112" s="357"/>
      <c r="P112" s="357"/>
      <c r="Q112" s="357"/>
      <c r="R112" s="357"/>
      <c r="S112" s="357"/>
      <c r="T112" s="357"/>
      <c r="U112" s="357"/>
      <c r="V112" s="357"/>
      <c r="W112" s="357"/>
      <c r="X112" s="357"/>
      <c r="Y112" s="370"/>
      <c r="Z112" s="370"/>
    </row>
    <row r="113" spans="1:26">
      <c r="A113" s="378"/>
      <c r="B113" s="378"/>
      <c r="C113" s="378"/>
      <c r="D113" s="379"/>
      <c r="E113" s="379"/>
      <c r="F113" s="379"/>
      <c r="G113" s="379"/>
      <c r="H113" s="379"/>
      <c r="I113" s="379"/>
      <c r="J113" s="379"/>
      <c r="K113" s="357"/>
      <c r="L113" s="357"/>
      <c r="M113" s="357"/>
      <c r="N113" s="357"/>
      <c r="O113" s="357"/>
      <c r="P113" s="357"/>
      <c r="Q113" s="357"/>
      <c r="R113" s="357"/>
      <c r="S113" s="357"/>
      <c r="T113" s="357"/>
      <c r="U113" s="357"/>
      <c r="V113" s="357"/>
      <c r="W113" s="357"/>
      <c r="X113" s="357"/>
      <c r="Y113" s="370"/>
      <c r="Z113" s="370"/>
    </row>
    <row r="114" spans="1:26">
      <c r="A114" s="378"/>
      <c r="B114" s="378"/>
      <c r="C114" s="378"/>
      <c r="D114" s="379"/>
      <c r="E114" s="379"/>
      <c r="F114" s="379"/>
      <c r="G114" s="379"/>
      <c r="H114" s="379"/>
      <c r="I114" s="379"/>
      <c r="J114" s="379"/>
      <c r="K114" s="357"/>
      <c r="L114" s="357"/>
      <c r="M114" s="357"/>
      <c r="N114" s="357"/>
      <c r="O114" s="357"/>
      <c r="P114" s="357"/>
      <c r="Q114" s="357"/>
      <c r="R114" s="357"/>
      <c r="S114" s="357"/>
      <c r="T114" s="357"/>
      <c r="U114" s="357"/>
      <c r="V114" s="357"/>
      <c r="W114" s="357"/>
      <c r="X114" s="357"/>
      <c r="Y114" s="370"/>
      <c r="Z114" s="370"/>
    </row>
    <row r="115" spans="1:26">
      <c r="A115" s="378"/>
      <c r="B115" s="378"/>
      <c r="C115" s="378"/>
      <c r="D115" s="379"/>
      <c r="E115" s="379"/>
      <c r="F115" s="379"/>
      <c r="G115" s="379"/>
      <c r="H115" s="379"/>
      <c r="I115" s="379"/>
      <c r="J115" s="379"/>
      <c r="K115" s="357"/>
      <c r="L115" s="357"/>
      <c r="M115" s="357"/>
      <c r="N115" s="357"/>
      <c r="O115" s="357"/>
      <c r="P115" s="357"/>
      <c r="Q115" s="357"/>
      <c r="R115" s="357"/>
      <c r="S115" s="357"/>
      <c r="T115" s="357"/>
      <c r="U115" s="357"/>
      <c r="V115" s="357"/>
      <c r="W115" s="357"/>
      <c r="X115" s="357"/>
      <c r="Y115" s="370"/>
      <c r="Z115" s="370"/>
    </row>
    <row r="116" spans="1:26">
      <c r="A116" s="378"/>
      <c r="B116" s="378"/>
      <c r="C116" s="378"/>
      <c r="D116" s="379"/>
      <c r="E116" s="379"/>
      <c r="F116" s="379"/>
      <c r="G116" s="379"/>
      <c r="H116" s="379"/>
      <c r="I116" s="379"/>
      <c r="J116" s="379"/>
      <c r="K116" s="357"/>
      <c r="L116" s="357"/>
      <c r="M116" s="357"/>
      <c r="N116" s="357"/>
      <c r="O116" s="357"/>
      <c r="P116" s="357"/>
      <c r="Q116" s="357"/>
      <c r="R116" s="357"/>
      <c r="S116" s="357"/>
      <c r="T116" s="357"/>
      <c r="U116" s="357"/>
      <c r="V116" s="357"/>
      <c r="W116" s="357"/>
      <c r="X116" s="357"/>
      <c r="Y116" s="370"/>
      <c r="Z116" s="370"/>
    </row>
    <row r="117" spans="1:26">
      <c r="A117" s="378"/>
      <c r="B117" s="378"/>
      <c r="C117" s="378"/>
      <c r="D117" s="379"/>
      <c r="E117" s="379"/>
      <c r="F117" s="379"/>
      <c r="G117" s="379"/>
      <c r="H117" s="379"/>
      <c r="I117" s="379"/>
      <c r="J117" s="379"/>
      <c r="K117" s="357"/>
      <c r="L117" s="357"/>
      <c r="M117" s="357"/>
      <c r="N117" s="357"/>
      <c r="O117" s="357"/>
      <c r="P117" s="357"/>
      <c r="Q117" s="357"/>
      <c r="R117" s="357"/>
      <c r="S117" s="357"/>
      <c r="T117" s="357"/>
      <c r="U117" s="357"/>
      <c r="V117" s="357"/>
      <c r="W117" s="357"/>
      <c r="X117" s="357"/>
      <c r="Y117" s="370"/>
      <c r="Z117" s="370"/>
    </row>
    <row r="118" spans="1:26">
      <c r="A118" s="378"/>
      <c r="B118" s="378"/>
      <c r="C118" s="378"/>
      <c r="D118" s="379"/>
      <c r="E118" s="379"/>
      <c r="F118" s="379"/>
      <c r="G118" s="379"/>
      <c r="H118" s="379"/>
      <c r="I118" s="379"/>
      <c r="J118" s="379"/>
      <c r="K118" s="357"/>
      <c r="L118" s="357"/>
      <c r="M118" s="357"/>
      <c r="N118" s="357"/>
      <c r="O118" s="357"/>
      <c r="P118" s="357"/>
      <c r="Q118" s="357"/>
      <c r="R118" s="357"/>
      <c r="S118" s="357"/>
      <c r="T118" s="357"/>
      <c r="U118" s="357"/>
      <c r="V118" s="357"/>
      <c r="W118" s="357"/>
      <c r="X118" s="357"/>
      <c r="Y118" s="370"/>
      <c r="Z118" s="370"/>
    </row>
    <row r="119" spans="1:26">
      <c r="A119" s="378"/>
      <c r="B119" s="378"/>
      <c r="C119" s="378"/>
      <c r="D119" s="379"/>
      <c r="E119" s="379"/>
      <c r="F119" s="379"/>
      <c r="G119" s="379"/>
      <c r="H119" s="379"/>
      <c r="I119" s="379"/>
      <c r="J119" s="379"/>
      <c r="K119" s="357"/>
      <c r="L119" s="357"/>
      <c r="M119" s="357"/>
      <c r="N119" s="357"/>
      <c r="O119" s="357"/>
      <c r="P119" s="357"/>
      <c r="Q119" s="357"/>
      <c r="R119" s="357"/>
      <c r="S119" s="357"/>
      <c r="T119" s="357"/>
      <c r="U119" s="357"/>
      <c r="V119" s="357"/>
      <c r="W119" s="357"/>
      <c r="X119" s="357"/>
      <c r="Y119" s="370"/>
      <c r="Z119" s="370"/>
    </row>
    <row r="120" spans="1:26">
      <c r="A120" s="378"/>
      <c r="B120" s="378"/>
      <c r="C120" s="378"/>
      <c r="D120" s="379"/>
      <c r="E120" s="379"/>
      <c r="F120" s="379"/>
      <c r="G120" s="379"/>
      <c r="H120" s="379"/>
      <c r="I120" s="379"/>
      <c r="J120" s="379"/>
      <c r="K120" s="357"/>
      <c r="L120" s="357"/>
      <c r="M120" s="357"/>
      <c r="N120" s="357"/>
      <c r="O120" s="357"/>
      <c r="P120" s="357"/>
      <c r="Q120" s="357"/>
      <c r="R120" s="357"/>
      <c r="S120" s="357"/>
      <c r="T120" s="357"/>
      <c r="U120" s="357"/>
      <c r="V120" s="357"/>
      <c r="W120" s="357"/>
      <c r="X120" s="357"/>
      <c r="Y120" s="370"/>
      <c r="Z120" s="370"/>
    </row>
    <row r="121" spans="1:26">
      <c r="A121" s="378"/>
      <c r="B121" s="378"/>
      <c r="C121" s="378"/>
      <c r="D121" s="379"/>
      <c r="E121" s="379"/>
      <c r="F121" s="379"/>
      <c r="G121" s="379"/>
      <c r="H121" s="379"/>
      <c r="I121" s="379"/>
      <c r="J121" s="379"/>
      <c r="K121" s="357"/>
      <c r="L121" s="357"/>
      <c r="M121" s="357"/>
      <c r="N121" s="357"/>
      <c r="O121" s="357"/>
      <c r="P121" s="357"/>
      <c r="Q121" s="357"/>
      <c r="R121" s="357"/>
      <c r="S121" s="357"/>
      <c r="T121" s="357"/>
      <c r="U121" s="357"/>
      <c r="V121" s="357"/>
      <c r="W121" s="357"/>
      <c r="X121" s="357"/>
      <c r="Y121" s="370"/>
      <c r="Z121" s="370"/>
    </row>
    <row r="122" spans="1:26">
      <c r="A122" s="378"/>
      <c r="B122" s="378"/>
      <c r="C122" s="378"/>
      <c r="D122" s="379"/>
      <c r="E122" s="379"/>
      <c r="F122" s="379"/>
      <c r="G122" s="379"/>
      <c r="H122" s="379"/>
      <c r="I122" s="379"/>
      <c r="J122" s="379"/>
      <c r="K122" s="357"/>
      <c r="L122" s="357"/>
      <c r="M122" s="357"/>
      <c r="N122" s="357"/>
      <c r="O122" s="357"/>
      <c r="P122" s="357"/>
      <c r="Q122" s="357"/>
      <c r="R122" s="357"/>
      <c r="S122" s="357"/>
      <c r="T122" s="357"/>
      <c r="U122" s="357"/>
      <c r="V122" s="357"/>
      <c r="W122" s="357"/>
      <c r="X122" s="357"/>
      <c r="Y122" s="370"/>
      <c r="Z122" s="370"/>
    </row>
    <row r="123" spans="1:26">
      <c r="A123" s="378"/>
      <c r="B123" s="378"/>
      <c r="C123" s="378"/>
      <c r="D123" s="379"/>
      <c r="E123" s="379"/>
      <c r="F123" s="379"/>
      <c r="G123" s="379"/>
      <c r="H123" s="379"/>
      <c r="I123" s="379"/>
      <c r="J123" s="379"/>
      <c r="K123" s="357"/>
      <c r="L123" s="357"/>
      <c r="M123" s="357"/>
      <c r="N123" s="357"/>
      <c r="O123" s="357"/>
      <c r="P123" s="357"/>
      <c r="Q123" s="357"/>
      <c r="R123" s="357"/>
      <c r="S123" s="357"/>
      <c r="T123" s="357"/>
      <c r="U123" s="357"/>
      <c r="V123" s="357"/>
      <c r="W123" s="357"/>
      <c r="X123" s="357"/>
      <c r="Y123" s="370"/>
      <c r="Z123" s="370"/>
    </row>
    <row r="124" spans="1:26">
      <c r="A124" s="378"/>
      <c r="B124" s="378"/>
      <c r="C124" s="378"/>
      <c r="D124" s="379"/>
      <c r="E124" s="379"/>
      <c r="F124" s="379"/>
      <c r="G124" s="379"/>
      <c r="H124" s="379"/>
      <c r="I124" s="379"/>
      <c r="J124" s="379"/>
      <c r="K124" s="357"/>
      <c r="L124" s="357"/>
      <c r="M124" s="357"/>
      <c r="N124" s="357"/>
      <c r="O124" s="357"/>
      <c r="P124" s="357"/>
      <c r="Q124" s="357"/>
      <c r="R124" s="357"/>
      <c r="S124" s="357"/>
      <c r="T124" s="357"/>
      <c r="U124" s="357"/>
      <c r="V124" s="357"/>
      <c r="W124" s="357"/>
      <c r="X124" s="357"/>
      <c r="Y124" s="370"/>
      <c r="Z124" s="370"/>
    </row>
    <row r="125" spans="1:26">
      <c r="A125" s="378"/>
      <c r="B125" s="378"/>
      <c r="C125" s="378"/>
      <c r="D125" s="379"/>
      <c r="E125" s="379"/>
      <c r="F125" s="379"/>
      <c r="G125" s="379"/>
      <c r="H125" s="379"/>
      <c r="I125" s="379"/>
      <c r="J125" s="379"/>
      <c r="K125" s="357"/>
      <c r="L125" s="357"/>
      <c r="M125" s="357"/>
      <c r="N125" s="357"/>
      <c r="O125" s="357"/>
      <c r="P125" s="357"/>
      <c r="Q125" s="357"/>
      <c r="R125" s="357"/>
      <c r="S125" s="357"/>
      <c r="T125" s="357"/>
      <c r="U125" s="357"/>
      <c r="V125" s="357"/>
      <c r="W125" s="357"/>
      <c r="X125" s="357"/>
      <c r="Y125" s="370"/>
      <c r="Z125" s="370"/>
    </row>
    <row r="126" spans="1:26">
      <c r="A126" s="380"/>
      <c r="B126" s="380"/>
      <c r="C126" s="380"/>
      <c r="D126" s="357"/>
      <c r="E126" s="357"/>
      <c r="F126" s="357"/>
      <c r="G126" s="357"/>
      <c r="H126" s="357"/>
      <c r="I126" s="357"/>
      <c r="J126" s="357"/>
      <c r="K126" s="357"/>
      <c r="L126" s="357"/>
      <c r="M126" s="357"/>
      <c r="N126" s="357"/>
      <c r="O126" s="357"/>
      <c r="P126" s="357"/>
      <c r="Q126" s="357"/>
      <c r="R126" s="357"/>
      <c r="S126" s="357"/>
      <c r="T126" s="357"/>
      <c r="U126" s="357"/>
      <c r="V126" s="357"/>
      <c r="W126" s="357"/>
      <c r="X126" s="357"/>
      <c r="Y126" s="370"/>
      <c r="Z126" s="370"/>
    </row>
    <row r="127" spans="1:26">
      <c r="A127" s="380"/>
      <c r="B127" s="380"/>
      <c r="C127" s="380"/>
      <c r="D127" s="357"/>
      <c r="E127" s="357"/>
      <c r="F127" s="357"/>
      <c r="G127" s="357"/>
      <c r="H127" s="357"/>
      <c r="I127" s="357"/>
      <c r="J127" s="357"/>
      <c r="K127" s="357"/>
      <c r="L127" s="357"/>
      <c r="M127" s="357"/>
      <c r="N127" s="357"/>
      <c r="O127" s="357"/>
      <c r="P127" s="357"/>
      <c r="Q127" s="357"/>
      <c r="R127" s="357"/>
      <c r="S127" s="357"/>
      <c r="T127" s="357"/>
      <c r="U127" s="357"/>
      <c r="V127" s="357"/>
      <c r="W127" s="357"/>
      <c r="X127" s="357"/>
      <c r="Y127" s="370"/>
      <c r="Z127" s="370"/>
    </row>
    <row r="128" spans="1:26">
      <c r="A128" s="380"/>
      <c r="B128" s="380"/>
      <c r="C128" s="380"/>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70"/>
      <c r="Z128" s="370"/>
    </row>
    <row r="129" spans="1:26">
      <c r="A129" s="380"/>
      <c r="B129" s="380"/>
      <c r="C129" s="380"/>
      <c r="D129" s="357"/>
      <c r="E129" s="357"/>
      <c r="F129" s="357"/>
      <c r="G129" s="357"/>
      <c r="H129" s="357"/>
      <c r="I129" s="357"/>
      <c r="J129" s="357"/>
      <c r="K129" s="357"/>
      <c r="L129" s="357"/>
      <c r="M129" s="357"/>
      <c r="N129" s="357"/>
      <c r="O129" s="357"/>
      <c r="P129" s="357"/>
      <c r="Q129" s="357"/>
      <c r="R129" s="357"/>
      <c r="S129" s="357"/>
      <c r="T129" s="357"/>
      <c r="U129" s="357"/>
      <c r="V129" s="357"/>
      <c r="W129" s="357"/>
      <c r="X129" s="357"/>
      <c r="Y129" s="370"/>
      <c r="Z129" s="370"/>
    </row>
    <row r="130" spans="1:26">
      <c r="A130" s="380"/>
      <c r="B130" s="380"/>
      <c r="C130" s="380"/>
      <c r="D130" s="357"/>
      <c r="E130" s="357"/>
      <c r="F130" s="357"/>
      <c r="G130" s="357"/>
      <c r="H130" s="357"/>
      <c r="I130" s="357"/>
      <c r="J130" s="357"/>
      <c r="K130" s="357"/>
      <c r="L130" s="357"/>
      <c r="M130" s="357"/>
      <c r="N130" s="357"/>
      <c r="O130" s="357"/>
      <c r="P130" s="357"/>
      <c r="Q130" s="357"/>
      <c r="R130" s="357"/>
      <c r="S130" s="357"/>
      <c r="T130" s="357"/>
      <c r="U130" s="357"/>
      <c r="V130" s="357"/>
      <c r="W130" s="357"/>
      <c r="X130" s="357"/>
      <c r="Y130" s="370"/>
      <c r="Z130" s="370"/>
    </row>
    <row r="131" spans="1:26">
      <c r="A131" s="380"/>
      <c r="B131" s="380"/>
      <c r="C131" s="380"/>
      <c r="D131" s="357"/>
      <c r="E131" s="357"/>
      <c r="F131" s="357"/>
      <c r="G131" s="357"/>
      <c r="H131" s="357"/>
      <c r="I131" s="357"/>
      <c r="J131" s="357"/>
      <c r="K131" s="357"/>
      <c r="L131" s="357"/>
      <c r="M131" s="357"/>
      <c r="N131" s="357"/>
      <c r="O131" s="357"/>
      <c r="P131" s="357"/>
      <c r="Q131" s="357"/>
      <c r="R131" s="357"/>
      <c r="S131" s="357"/>
      <c r="T131" s="357"/>
      <c r="U131" s="357"/>
      <c r="V131" s="357"/>
      <c r="W131" s="357"/>
      <c r="X131" s="357"/>
      <c r="Y131" s="370"/>
      <c r="Z131" s="370"/>
    </row>
    <row r="132" spans="1:26">
      <c r="A132" s="380"/>
      <c r="B132" s="380"/>
      <c r="C132" s="380"/>
      <c r="D132" s="357"/>
      <c r="E132" s="357"/>
      <c r="F132" s="357"/>
      <c r="G132" s="357"/>
      <c r="H132" s="357"/>
      <c r="I132" s="357"/>
      <c r="J132" s="357"/>
      <c r="K132" s="357"/>
      <c r="L132" s="357"/>
      <c r="M132" s="357"/>
      <c r="N132" s="357"/>
      <c r="O132" s="357"/>
      <c r="P132" s="357"/>
      <c r="Q132" s="357"/>
      <c r="R132" s="357"/>
      <c r="S132" s="357"/>
      <c r="T132" s="357"/>
      <c r="U132" s="357"/>
      <c r="V132" s="357"/>
      <c r="W132" s="357"/>
      <c r="X132" s="357"/>
      <c r="Y132" s="370"/>
      <c r="Z132" s="370"/>
    </row>
    <row r="133" spans="1:26">
      <c r="A133" s="380"/>
      <c r="B133" s="380"/>
      <c r="C133" s="380"/>
      <c r="D133" s="357"/>
      <c r="E133" s="357"/>
      <c r="F133" s="357"/>
      <c r="G133" s="357"/>
      <c r="H133" s="357"/>
      <c r="I133" s="357"/>
      <c r="J133" s="357"/>
      <c r="K133" s="357"/>
      <c r="L133" s="357"/>
      <c r="M133" s="357"/>
      <c r="N133" s="357"/>
      <c r="O133" s="357"/>
      <c r="P133" s="357"/>
      <c r="Q133" s="357"/>
      <c r="R133" s="357"/>
      <c r="S133" s="357"/>
      <c r="T133" s="357"/>
      <c r="U133" s="357"/>
      <c r="V133" s="357"/>
      <c r="W133" s="357"/>
      <c r="X133" s="357"/>
      <c r="Y133" s="370"/>
      <c r="Z133" s="370"/>
    </row>
    <row r="134" spans="1:26">
      <c r="A134" s="380"/>
      <c r="B134" s="380"/>
      <c r="C134" s="380"/>
      <c r="D134" s="357"/>
      <c r="E134" s="357"/>
      <c r="F134" s="357"/>
      <c r="G134" s="357"/>
      <c r="H134" s="357"/>
      <c r="I134" s="357"/>
      <c r="J134" s="357"/>
      <c r="K134" s="357"/>
      <c r="L134" s="357"/>
      <c r="M134" s="357"/>
      <c r="N134" s="357"/>
      <c r="O134" s="357"/>
      <c r="P134" s="357"/>
      <c r="Q134" s="357"/>
      <c r="R134" s="357"/>
      <c r="S134" s="357"/>
      <c r="T134" s="357"/>
      <c r="U134" s="357"/>
      <c r="V134" s="357"/>
      <c r="W134" s="357"/>
      <c r="X134" s="357"/>
      <c r="Y134" s="370"/>
      <c r="Z134" s="370"/>
    </row>
    <row r="135" spans="1:26">
      <c r="A135" s="380"/>
      <c r="B135" s="380"/>
      <c r="C135" s="380"/>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70"/>
      <c r="Z135" s="370"/>
    </row>
    <row r="136" spans="1:26">
      <c r="A136" s="380"/>
      <c r="B136" s="380"/>
      <c r="C136" s="380"/>
      <c r="D136" s="357"/>
      <c r="E136" s="357"/>
      <c r="F136" s="357"/>
      <c r="G136" s="357"/>
      <c r="H136" s="357"/>
      <c r="I136" s="357"/>
      <c r="J136" s="357"/>
      <c r="K136" s="357"/>
      <c r="L136" s="357"/>
      <c r="M136" s="357"/>
      <c r="N136" s="357"/>
      <c r="O136" s="357"/>
      <c r="P136" s="357"/>
      <c r="Q136" s="357"/>
      <c r="R136" s="357"/>
      <c r="S136" s="357"/>
      <c r="T136" s="357"/>
      <c r="U136" s="357"/>
      <c r="V136" s="357"/>
      <c r="W136" s="357"/>
      <c r="X136" s="357"/>
      <c r="Y136" s="370"/>
      <c r="Z136" s="370"/>
    </row>
    <row r="137" spans="1:26">
      <c r="A137" s="380"/>
      <c r="B137" s="380"/>
      <c r="C137" s="380"/>
      <c r="D137" s="357"/>
      <c r="E137" s="357"/>
      <c r="F137" s="357"/>
      <c r="G137" s="357"/>
      <c r="H137" s="357"/>
      <c r="I137" s="357"/>
      <c r="J137" s="357"/>
      <c r="K137" s="357"/>
      <c r="L137" s="357"/>
      <c r="M137" s="357"/>
      <c r="N137" s="357"/>
      <c r="O137" s="357"/>
      <c r="P137" s="357"/>
      <c r="Q137" s="357"/>
      <c r="R137" s="357"/>
      <c r="S137" s="357"/>
      <c r="T137" s="357"/>
      <c r="U137" s="357"/>
      <c r="V137" s="357"/>
      <c r="W137" s="357"/>
      <c r="X137" s="357"/>
      <c r="Y137" s="370"/>
      <c r="Z137" s="370"/>
    </row>
    <row r="138" spans="1:26">
      <c r="A138" s="380"/>
      <c r="B138" s="380"/>
      <c r="C138" s="380"/>
      <c r="D138" s="357"/>
      <c r="E138" s="357"/>
      <c r="F138" s="357"/>
      <c r="G138" s="357"/>
      <c r="H138" s="357"/>
      <c r="I138" s="357"/>
      <c r="J138" s="357"/>
      <c r="K138" s="357"/>
      <c r="L138" s="357"/>
      <c r="M138" s="357"/>
      <c r="N138" s="357"/>
      <c r="O138" s="357"/>
      <c r="P138" s="357"/>
      <c r="Q138" s="357"/>
      <c r="R138" s="357"/>
      <c r="S138" s="357"/>
      <c r="T138" s="357"/>
      <c r="U138" s="357"/>
      <c r="V138" s="357"/>
      <c r="W138" s="357"/>
      <c r="X138" s="357"/>
      <c r="Y138" s="370"/>
      <c r="Z138" s="370"/>
    </row>
    <row r="139" spans="1:26">
      <c r="A139" s="380"/>
      <c r="B139" s="380"/>
      <c r="C139" s="380"/>
      <c r="D139" s="357"/>
      <c r="E139" s="357"/>
      <c r="F139" s="357"/>
      <c r="G139" s="357"/>
      <c r="H139" s="357"/>
      <c r="I139" s="357"/>
      <c r="J139" s="357"/>
      <c r="K139" s="357"/>
      <c r="L139" s="357"/>
      <c r="M139" s="357"/>
      <c r="N139" s="357"/>
      <c r="O139" s="357"/>
      <c r="P139" s="357"/>
      <c r="Q139" s="357"/>
      <c r="R139" s="357"/>
      <c r="S139" s="357"/>
      <c r="T139" s="357"/>
      <c r="U139" s="357"/>
      <c r="V139" s="357"/>
      <c r="W139" s="357"/>
      <c r="X139" s="357"/>
      <c r="Y139" s="370"/>
      <c r="Z139" s="370"/>
    </row>
    <row r="140" spans="1:26">
      <c r="A140" s="380"/>
      <c r="B140" s="380"/>
      <c r="C140" s="380"/>
      <c r="D140" s="357"/>
      <c r="E140" s="357"/>
      <c r="F140" s="357"/>
      <c r="G140" s="357"/>
      <c r="H140" s="357"/>
      <c r="I140" s="357"/>
      <c r="J140" s="357"/>
      <c r="K140" s="357"/>
      <c r="L140" s="357"/>
      <c r="M140" s="357"/>
      <c r="N140" s="357"/>
      <c r="O140" s="357"/>
      <c r="P140" s="357"/>
      <c r="Q140" s="357"/>
      <c r="R140" s="357"/>
      <c r="S140" s="357"/>
      <c r="T140" s="357"/>
      <c r="U140" s="357"/>
      <c r="V140" s="357"/>
      <c r="W140" s="357"/>
      <c r="X140" s="357"/>
      <c r="Y140" s="370"/>
      <c r="Z140" s="370"/>
    </row>
    <row r="141" spans="1:26">
      <c r="A141" s="380"/>
      <c r="B141" s="380"/>
      <c r="C141" s="380"/>
      <c r="D141" s="357"/>
      <c r="E141" s="357"/>
      <c r="F141" s="357"/>
      <c r="G141" s="357"/>
      <c r="H141" s="357"/>
      <c r="I141" s="357"/>
      <c r="J141" s="357"/>
      <c r="K141" s="357"/>
      <c r="L141" s="357"/>
      <c r="M141" s="357"/>
      <c r="N141" s="357"/>
      <c r="O141" s="357"/>
      <c r="P141" s="357"/>
      <c r="Q141" s="357"/>
      <c r="R141" s="357"/>
      <c r="S141" s="357"/>
      <c r="T141" s="357"/>
      <c r="U141" s="357"/>
      <c r="V141" s="357"/>
      <c r="W141" s="357"/>
      <c r="X141" s="357"/>
      <c r="Y141" s="370"/>
      <c r="Z141" s="370"/>
    </row>
    <row r="142" spans="1:26">
      <c r="A142" s="380"/>
      <c r="B142" s="380"/>
      <c r="C142" s="380"/>
      <c r="D142" s="357"/>
      <c r="E142" s="357"/>
      <c r="F142" s="357"/>
      <c r="G142" s="357"/>
      <c r="H142" s="357"/>
      <c r="I142" s="357"/>
      <c r="J142" s="357"/>
      <c r="K142" s="357"/>
      <c r="L142" s="357"/>
      <c r="M142" s="357"/>
      <c r="N142" s="357"/>
      <c r="O142" s="357"/>
      <c r="P142" s="357"/>
      <c r="Q142" s="357"/>
      <c r="R142" s="357"/>
      <c r="S142" s="357"/>
      <c r="T142" s="357"/>
      <c r="U142" s="357"/>
      <c r="V142" s="357"/>
      <c r="W142" s="357"/>
      <c r="X142" s="357"/>
      <c r="Y142" s="370"/>
      <c r="Z142" s="370"/>
    </row>
    <row r="143" spans="1:26">
      <c r="A143" s="380"/>
      <c r="B143" s="380"/>
      <c r="C143" s="380"/>
      <c r="D143" s="357"/>
      <c r="E143" s="357"/>
      <c r="F143" s="357"/>
      <c r="G143" s="357"/>
      <c r="H143" s="357"/>
      <c r="I143" s="357"/>
      <c r="J143" s="357"/>
      <c r="K143" s="357"/>
      <c r="L143" s="357"/>
      <c r="M143" s="357"/>
      <c r="N143" s="357"/>
      <c r="O143" s="357"/>
      <c r="P143" s="357"/>
      <c r="Q143" s="357"/>
      <c r="R143" s="357"/>
      <c r="S143" s="357"/>
      <c r="T143" s="357"/>
      <c r="U143" s="357"/>
      <c r="V143" s="357"/>
      <c r="W143" s="357"/>
      <c r="X143" s="357"/>
      <c r="Y143" s="370"/>
      <c r="Z143" s="370"/>
    </row>
    <row r="144" spans="1:26">
      <c r="A144" s="380"/>
      <c r="B144" s="380"/>
      <c r="C144" s="380"/>
      <c r="D144" s="357"/>
      <c r="E144" s="357"/>
      <c r="F144" s="357"/>
      <c r="G144" s="357"/>
      <c r="H144" s="357"/>
      <c r="I144" s="357"/>
      <c r="J144" s="357"/>
      <c r="K144" s="357"/>
      <c r="L144" s="357"/>
      <c r="M144" s="357"/>
      <c r="N144" s="357"/>
      <c r="O144" s="357"/>
      <c r="P144" s="357"/>
      <c r="Q144" s="357"/>
      <c r="R144" s="357"/>
      <c r="S144" s="357"/>
      <c r="T144" s="357"/>
      <c r="U144" s="357"/>
      <c r="V144" s="357"/>
      <c r="W144" s="357"/>
      <c r="X144" s="357"/>
      <c r="Y144" s="370"/>
      <c r="Z144" s="370"/>
    </row>
    <row r="145" spans="1:26">
      <c r="A145" s="380"/>
      <c r="B145" s="380"/>
      <c r="C145" s="380"/>
      <c r="D145" s="357"/>
      <c r="E145" s="357"/>
      <c r="F145" s="357"/>
      <c r="G145" s="357"/>
      <c r="H145" s="357"/>
      <c r="I145" s="357"/>
      <c r="J145" s="357"/>
      <c r="K145" s="357"/>
      <c r="L145" s="357"/>
      <c r="M145" s="357"/>
      <c r="N145" s="357"/>
      <c r="O145" s="357"/>
      <c r="P145" s="357"/>
      <c r="Q145" s="357"/>
      <c r="R145" s="357"/>
      <c r="S145" s="357"/>
      <c r="T145" s="357"/>
      <c r="U145" s="357"/>
      <c r="V145" s="357"/>
      <c r="W145" s="357"/>
      <c r="X145" s="357"/>
      <c r="Y145" s="370"/>
      <c r="Z145" s="370"/>
    </row>
    <row r="146" spans="1:26">
      <c r="A146" s="380"/>
      <c r="B146" s="380"/>
      <c r="C146" s="380"/>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70"/>
      <c r="Z146" s="370"/>
    </row>
    <row r="147" spans="1:26">
      <c r="A147" s="380"/>
      <c r="B147" s="380"/>
      <c r="C147" s="380"/>
      <c r="D147" s="357"/>
      <c r="E147" s="357"/>
      <c r="F147" s="357"/>
      <c r="G147" s="357"/>
      <c r="H147" s="357"/>
      <c r="I147" s="357"/>
      <c r="J147" s="357"/>
      <c r="K147" s="357"/>
      <c r="L147" s="357"/>
      <c r="M147" s="357"/>
      <c r="N147" s="357"/>
      <c r="O147" s="357"/>
      <c r="P147" s="357"/>
      <c r="Q147" s="357"/>
      <c r="R147" s="357"/>
      <c r="S147" s="357"/>
      <c r="T147" s="357"/>
      <c r="U147" s="357"/>
      <c r="V147" s="357"/>
      <c r="W147" s="357"/>
      <c r="X147" s="357"/>
      <c r="Y147" s="370"/>
      <c r="Z147" s="370"/>
    </row>
    <row r="148" spans="1:26">
      <c r="A148" s="380"/>
      <c r="B148" s="380"/>
      <c r="C148" s="380"/>
      <c r="D148" s="357"/>
      <c r="E148" s="357"/>
      <c r="F148" s="357"/>
      <c r="G148" s="357"/>
      <c r="H148" s="357"/>
      <c r="I148" s="357"/>
      <c r="J148" s="357"/>
      <c r="K148" s="357"/>
      <c r="L148" s="357"/>
      <c r="M148" s="357"/>
      <c r="N148" s="357"/>
      <c r="O148" s="357"/>
      <c r="P148" s="357"/>
      <c r="Q148" s="357"/>
      <c r="R148" s="357"/>
      <c r="S148" s="357"/>
      <c r="T148" s="357"/>
      <c r="U148" s="357"/>
      <c r="V148" s="357"/>
      <c r="W148" s="357"/>
      <c r="X148" s="357"/>
      <c r="Y148" s="370"/>
      <c r="Z148" s="370"/>
    </row>
    <row r="149" spans="1:26">
      <c r="A149" s="380"/>
      <c r="B149" s="380"/>
      <c r="C149" s="380"/>
      <c r="D149" s="357"/>
      <c r="E149" s="357"/>
      <c r="F149" s="357"/>
      <c r="G149" s="357"/>
      <c r="H149" s="357"/>
      <c r="I149" s="357"/>
      <c r="J149" s="357"/>
      <c r="K149" s="357"/>
      <c r="L149" s="357"/>
      <c r="M149" s="357"/>
      <c r="N149" s="357"/>
      <c r="O149" s="357"/>
      <c r="P149" s="357"/>
      <c r="Q149" s="357"/>
      <c r="R149" s="357"/>
      <c r="S149" s="357"/>
      <c r="T149" s="357"/>
      <c r="U149" s="357"/>
      <c r="V149" s="357"/>
      <c r="W149" s="357"/>
      <c r="X149" s="357"/>
      <c r="Y149" s="370"/>
      <c r="Z149" s="370"/>
    </row>
    <row r="150" spans="1:26">
      <c r="A150" s="380"/>
      <c r="B150" s="380"/>
      <c r="C150" s="380"/>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370"/>
      <c r="Z150" s="370"/>
    </row>
    <row r="151" spans="1:26">
      <c r="A151" s="380"/>
      <c r="B151" s="380"/>
      <c r="C151" s="380"/>
      <c r="D151" s="357"/>
      <c r="E151" s="357"/>
      <c r="F151" s="357"/>
      <c r="G151" s="357"/>
      <c r="H151" s="357"/>
      <c r="I151" s="357"/>
      <c r="J151" s="357"/>
      <c r="K151" s="357"/>
      <c r="L151" s="357"/>
      <c r="M151" s="357"/>
      <c r="N151" s="357"/>
      <c r="O151" s="357"/>
      <c r="P151" s="357"/>
      <c r="Q151" s="357"/>
      <c r="R151" s="357"/>
      <c r="S151" s="357"/>
      <c r="T151" s="357"/>
      <c r="U151" s="357"/>
      <c r="V151" s="357"/>
      <c r="W151" s="357"/>
      <c r="X151" s="357"/>
      <c r="Y151" s="370"/>
      <c r="Z151" s="370"/>
    </row>
    <row r="152" spans="1:26">
      <c r="A152" s="380"/>
      <c r="B152" s="380"/>
      <c r="C152" s="380"/>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70"/>
      <c r="Z152" s="370"/>
    </row>
    <row r="153" spans="1:26">
      <c r="A153" s="380"/>
      <c r="B153" s="380"/>
      <c r="C153" s="380"/>
      <c r="D153" s="357"/>
      <c r="E153" s="357"/>
      <c r="F153" s="357"/>
      <c r="G153" s="357"/>
      <c r="H153" s="357"/>
      <c r="I153" s="357"/>
      <c r="J153" s="357"/>
      <c r="K153" s="357"/>
      <c r="L153" s="357"/>
      <c r="M153" s="357"/>
      <c r="N153" s="357"/>
      <c r="O153" s="357"/>
      <c r="P153" s="357"/>
      <c r="Q153" s="357"/>
      <c r="R153" s="357"/>
      <c r="S153" s="357"/>
      <c r="T153" s="357"/>
      <c r="U153" s="357"/>
      <c r="V153" s="357"/>
      <c r="W153" s="357"/>
      <c r="X153" s="357"/>
      <c r="Y153" s="370"/>
      <c r="Z153" s="370"/>
    </row>
    <row r="154" spans="1:26">
      <c r="A154" s="380"/>
      <c r="B154" s="380"/>
      <c r="C154" s="380"/>
      <c r="D154" s="357"/>
      <c r="E154" s="357"/>
      <c r="F154" s="357"/>
      <c r="G154" s="357"/>
      <c r="H154" s="357"/>
      <c r="I154" s="357"/>
      <c r="J154" s="357"/>
      <c r="K154" s="357"/>
      <c r="L154" s="357"/>
      <c r="M154" s="357"/>
      <c r="N154" s="357"/>
      <c r="O154" s="357"/>
      <c r="P154" s="357"/>
      <c r="Q154" s="357"/>
      <c r="R154" s="357"/>
      <c r="S154" s="357"/>
      <c r="T154" s="357"/>
      <c r="U154" s="357"/>
      <c r="V154" s="357"/>
      <c r="W154" s="357"/>
      <c r="X154" s="357"/>
      <c r="Y154" s="370"/>
      <c r="Z154" s="370"/>
    </row>
    <row r="155" spans="1:26">
      <c r="A155" s="380"/>
      <c r="B155" s="380"/>
      <c r="C155" s="380"/>
      <c r="D155" s="357"/>
      <c r="E155" s="357"/>
      <c r="F155" s="357"/>
      <c r="G155" s="357"/>
      <c r="H155" s="357"/>
      <c r="I155" s="357"/>
      <c r="J155" s="357"/>
      <c r="K155" s="357"/>
      <c r="L155" s="357"/>
      <c r="M155" s="357"/>
      <c r="N155" s="357"/>
      <c r="O155" s="357"/>
      <c r="P155" s="357"/>
      <c r="Q155" s="357"/>
      <c r="R155" s="357"/>
      <c r="S155" s="357"/>
      <c r="T155" s="357"/>
      <c r="U155" s="357"/>
      <c r="V155" s="357"/>
      <c r="W155" s="357"/>
      <c r="X155" s="357"/>
      <c r="Y155" s="370"/>
      <c r="Z155" s="370"/>
    </row>
    <row r="156" spans="1:26">
      <c r="A156" s="380"/>
      <c r="B156" s="380"/>
      <c r="C156" s="380"/>
      <c r="D156" s="357"/>
      <c r="E156" s="357"/>
      <c r="F156" s="357"/>
      <c r="G156" s="357"/>
      <c r="H156" s="357"/>
      <c r="I156" s="357"/>
      <c r="J156" s="357"/>
      <c r="K156" s="357"/>
      <c r="L156" s="357"/>
      <c r="M156" s="357"/>
      <c r="N156" s="357"/>
      <c r="O156" s="357"/>
      <c r="P156" s="357"/>
      <c r="Q156" s="357"/>
      <c r="R156" s="357"/>
      <c r="S156" s="357"/>
      <c r="T156" s="357"/>
      <c r="U156" s="357"/>
      <c r="V156" s="357"/>
      <c r="W156" s="357"/>
      <c r="X156" s="357"/>
      <c r="Y156" s="370"/>
      <c r="Z156" s="370"/>
    </row>
    <row r="157" spans="1:26">
      <c r="A157" s="380"/>
      <c r="B157" s="380"/>
      <c r="C157" s="380"/>
      <c r="D157" s="357"/>
      <c r="E157" s="357"/>
      <c r="F157" s="357"/>
      <c r="G157" s="357"/>
      <c r="H157" s="357"/>
      <c r="I157" s="357"/>
      <c r="J157" s="357"/>
      <c r="K157" s="357"/>
      <c r="L157" s="357"/>
      <c r="M157" s="357"/>
      <c r="N157" s="357"/>
      <c r="O157" s="357"/>
      <c r="P157" s="357"/>
      <c r="Q157" s="357"/>
      <c r="R157" s="357"/>
      <c r="S157" s="357"/>
      <c r="T157" s="357"/>
      <c r="U157" s="357"/>
      <c r="V157" s="357"/>
      <c r="W157" s="357"/>
      <c r="X157" s="357"/>
      <c r="Y157" s="370"/>
      <c r="Z157" s="370"/>
    </row>
    <row r="158" spans="1:26">
      <c r="A158" s="380"/>
      <c r="B158" s="380"/>
      <c r="C158" s="380"/>
      <c r="D158" s="357"/>
      <c r="E158" s="357"/>
      <c r="F158" s="357"/>
      <c r="G158" s="357"/>
      <c r="H158" s="357"/>
      <c r="I158" s="357"/>
      <c r="J158" s="357"/>
      <c r="K158" s="357"/>
      <c r="L158" s="357"/>
      <c r="M158" s="357"/>
      <c r="N158" s="357"/>
      <c r="O158" s="357"/>
      <c r="P158" s="357"/>
      <c r="Q158" s="357"/>
      <c r="R158" s="357"/>
      <c r="S158" s="357"/>
      <c r="T158" s="357"/>
      <c r="U158" s="357"/>
      <c r="V158" s="357"/>
      <c r="W158" s="357"/>
      <c r="X158" s="357"/>
      <c r="Y158" s="370"/>
      <c r="Z158" s="370"/>
    </row>
    <row r="159" spans="1:26">
      <c r="A159" s="380"/>
      <c r="B159" s="380"/>
      <c r="C159" s="380"/>
      <c r="D159" s="357"/>
      <c r="E159" s="357"/>
      <c r="F159" s="357"/>
      <c r="G159" s="357"/>
      <c r="H159" s="357"/>
      <c r="I159" s="357"/>
      <c r="J159" s="357"/>
      <c r="K159" s="357"/>
      <c r="L159" s="357"/>
      <c r="M159" s="357"/>
      <c r="N159" s="357"/>
      <c r="O159" s="357"/>
      <c r="P159" s="357"/>
      <c r="Q159" s="357"/>
      <c r="R159" s="357"/>
      <c r="S159" s="357"/>
      <c r="T159" s="357"/>
      <c r="U159" s="357"/>
      <c r="V159" s="357"/>
      <c r="W159" s="357"/>
      <c r="X159" s="357"/>
      <c r="Y159" s="370"/>
      <c r="Z159" s="370"/>
    </row>
    <row r="160" spans="1:26">
      <c r="A160" s="380"/>
      <c r="B160" s="380"/>
      <c r="C160" s="380"/>
      <c r="D160" s="357"/>
      <c r="E160" s="357"/>
      <c r="F160" s="357"/>
      <c r="G160" s="357"/>
      <c r="H160" s="357"/>
      <c r="I160" s="357"/>
      <c r="J160" s="357"/>
      <c r="K160" s="357"/>
      <c r="L160" s="357"/>
      <c r="M160" s="357"/>
      <c r="N160" s="357"/>
      <c r="O160" s="357"/>
      <c r="P160" s="357"/>
      <c r="Q160" s="357"/>
      <c r="R160" s="357"/>
      <c r="S160" s="357"/>
      <c r="T160" s="357"/>
      <c r="U160" s="357"/>
      <c r="V160" s="357"/>
      <c r="W160" s="357"/>
      <c r="X160" s="357"/>
      <c r="Y160" s="370"/>
      <c r="Z160" s="370"/>
    </row>
    <row r="161" spans="1:26">
      <c r="A161" s="380"/>
      <c r="B161" s="380"/>
      <c r="C161" s="380"/>
      <c r="D161" s="357"/>
      <c r="E161" s="357"/>
      <c r="F161" s="357"/>
      <c r="G161" s="357"/>
      <c r="H161" s="357"/>
      <c r="I161" s="357"/>
      <c r="J161" s="357"/>
      <c r="K161" s="357"/>
      <c r="L161" s="357"/>
      <c r="M161" s="357"/>
      <c r="N161" s="357"/>
      <c r="O161" s="357"/>
      <c r="P161" s="357"/>
      <c r="Q161" s="357"/>
      <c r="R161" s="357"/>
      <c r="S161" s="357"/>
      <c r="T161" s="357"/>
      <c r="U161" s="357"/>
      <c r="V161" s="357"/>
      <c r="W161" s="357"/>
      <c r="X161" s="357"/>
      <c r="Y161" s="370"/>
      <c r="Z161" s="370"/>
    </row>
    <row r="162" spans="1:26">
      <c r="A162" s="380"/>
      <c r="B162" s="380"/>
      <c r="C162" s="380"/>
      <c r="D162" s="357"/>
      <c r="E162" s="357"/>
      <c r="F162" s="357"/>
      <c r="G162" s="357"/>
      <c r="H162" s="357"/>
      <c r="I162" s="357"/>
      <c r="J162" s="357"/>
      <c r="K162" s="357"/>
      <c r="L162" s="357"/>
      <c r="M162" s="357"/>
      <c r="N162" s="357"/>
      <c r="O162" s="357"/>
      <c r="P162" s="357"/>
      <c r="Q162" s="357"/>
      <c r="R162" s="357"/>
      <c r="S162" s="357"/>
      <c r="T162" s="357"/>
      <c r="U162" s="357"/>
      <c r="V162" s="357"/>
      <c r="W162" s="357"/>
      <c r="X162" s="357"/>
      <c r="Y162" s="370"/>
      <c r="Z162" s="370"/>
    </row>
    <row r="163" spans="1:26">
      <c r="A163" s="380"/>
      <c r="B163" s="380"/>
      <c r="C163" s="380"/>
      <c r="D163" s="357"/>
      <c r="E163" s="357"/>
      <c r="F163" s="357"/>
      <c r="G163" s="357"/>
      <c r="H163" s="357"/>
      <c r="I163" s="357"/>
      <c r="J163" s="357"/>
      <c r="K163" s="357"/>
      <c r="L163" s="357"/>
      <c r="M163" s="357"/>
      <c r="N163" s="357"/>
      <c r="O163" s="357"/>
      <c r="P163" s="357"/>
      <c r="Q163" s="357"/>
      <c r="R163" s="357"/>
      <c r="S163" s="357"/>
      <c r="T163" s="357"/>
      <c r="U163" s="357"/>
      <c r="V163" s="357"/>
      <c r="W163" s="357"/>
      <c r="X163" s="357"/>
      <c r="Y163" s="370"/>
      <c r="Z163" s="370"/>
    </row>
    <row r="164" spans="1:26">
      <c r="A164" s="380"/>
      <c r="B164" s="380"/>
      <c r="C164" s="380"/>
      <c r="D164" s="357"/>
      <c r="E164" s="357"/>
      <c r="F164" s="357"/>
      <c r="G164" s="357"/>
      <c r="H164" s="357"/>
      <c r="I164" s="357"/>
      <c r="J164" s="357"/>
      <c r="K164" s="357"/>
      <c r="L164" s="357"/>
      <c r="M164" s="357"/>
      <c r="N164" s="357"/>
      <c r="O164" s="357"/>
      <c r="P164" s="357"/>
      <c r="Q164" s="357"/>
      <c r="R164" s="357"/>
      <c r="S164" s="357"/>
      <c r="T164" s="357"/>
      <c r="U164" s="357"/>
      <c r="V164" s="357"/>
      <c r="W164" s="357"/>
      <c r="X164" s="357"/>
      <c r="Y164" s="370"/>
      <c r="Z164" s="370"/>
    </row>
    <row r="165" spans="1:26">
      <c r="A165" s="380"/>
      <c r="B165" s="380"/>
      <c r="C165" s="380"/>
      <c r="D165" s="357"/>
      <c r="E165" s="357"/>
      <c r="F165" s="357"/>
      <c r="G165" s="357"/>
      <c r="H165" s="357"/>
      <c r="I165" s="357"/>
      <c r="J165" s="357"/>
      <c r="K165" s="357"/>
      <c r="L165" s="357"/>
      <c r="M165" s="357"/>
      <c r="N165" s="357"/>
      <c r="O165" s="357"/>
      <c r="P165" s="357"/>
      <c r="Q165" s="357"/>
      <c r="R165" s="357"/>
      <c r="S165" s="357"/>
      <c r="T165" s="357"/>
      <c r="U165" s="357"/>
      <c r="V165" s="357"/>
      <c r="W165" s="357"/>
      <c r="X165" s="357"/>
      <c r="Y165" s="370"/>
      <c r="Z165" s="370"/>
    </row>
    <row r="166" spans="1:26">
      <c r="A166" s="380"/>
      <c r="B166" s="380"/>
      <c r="C166" s="380"/>
      <c r="D166" s="357"/>
      <c r="E166" s="357"/>
      <c r="F166" s="357"/>
      <c r="G166" s="357"/>
      <c r="H166" s="357"/>
      <c r="I166" s="357"/>
      <c r="J166" s="357"/>
      <c r="K166" s="357"/>
      <c r="L166" s="357"/>
      <c r="M166" s="357"/>
      <c r="N166" s="357"/>
      <c r="O166" s="357"/>
      <c r="P166" s="357"/>
      <c r="Q166" s="357"/>
      <c r="R166" s="357"/>
      <c r="S166" s="357"/>
      <c r="T166" s="357"/>
      <c r="U166" s="357"/>
      <c r="V166" s="357"/>
      <c r="W166" s="357"/>
      <c r="X166" s="357"/>
      <c r="Y166" s="370"/>
      <c r="Z166" s="370"/>
    </row>
    <row r="167" spans="1:26">
      <c r="A167" s="380"/>
      <c r="B167" s="380"/>
      <c r="C167" s="380"/>
      <c r="D167" s="357"/>
      <c r="E167" s="357"/>
      <c r="F167" s="357"/>
      <c r="G167" s="357"/>
      <c r="H167" s="357"/>
      <c r="I167" s="357"/>
      <c r="J167" s="357"/>
      <c r="K167" s="357"/>
      <c r="L167" s="357"/>
      <c r="M167" s="357"/>
      <c r="N167" s="357"/>
      <c r="O167" s="357"/>
      <c r="P167" s="357"/>
      <c r="Q167" s="357"/>
      <c r="R167" s="357"/>
      <c r="S167" s="357"/>
      <c r="T167" s="357"/>
      <c r="U167" s="357"/>
      <c r="V167" s="357"/>
      <c r="W167" s="357"/>
      <c r="X167" s="357"/>
      <c r="Y167" s="370"/>
      <c r="Z167" s="370"/>
    </row>
    <row r="168" spans="1:26">
      <c r="A168" s="380"/>
      <c r="B168" s="380"/>
      <c r="C168" s="380"/>
      <c r="D168" s="357"/>
      <c r="E168" s="357"/>
      <c r="F168" s="357"/>
      <c r="G168" s="357"/>
      <c r="H168" s="357"/>
      <c r="I168" s="357"/>
      <c r="J168" s="357"/>
      <c r="K168" s="357"/>
      <c r="L168" s="357"/>
      <c r="M168" s="357"/>
      <c r="N168" s="357"/>
      <c r="O168" s="357"/>
      <c r="P168" s="357"/>
      <c r="Q168" s="357"/>
      <c r="R168" s="357"/>
      <c r="S168" s="357"/>
      <c r="T168" s="357"/>
      <c r="U168" s="357"/>
      <c r="V168" s="357"/>
      <c r="W168" s="357"/>
      <c r="X168" s="357"/>
      <c r="Y168" s="370"/>
      <c r="Z168" s="370"/>
    </row>
    <row r="169" spans="1:26">
      <c r="A169" s="380"/>
      <c r="B169" s="380"/>
      <c r="C169" s="380"/>
      <c r="D169" s="357"/>
      <c r="E169" s="357"/>
      <c r="F169" s="357"/>
      <c r="G169" s="357"/>
      <c r="H169" s="357"/>
      <c r="I169" s="357"/>
      <c r="J169" s="357"/>
      <c r="K169" s="357"/>
      <c r="L169" s="357"/>
      <c r="M169" s="357"/>
      <c r="N169" s="357"/>
      <c r="O169" s="357"/>
      <c r="P169" s="357"/>
      <c r="Q169" s="357"/>
      <c r="R169" s="357"/>
      <c r="S169" s="357"/>
      <c r="T169" s="357"/>
      <c r="U169" s="357"/>
      <c r="V169" s="357"/>
      <c r="W169" s="357"/>
      <c r="X169" s="357"/>
      <c r="Y169" s="370"/>
      <c r="Z169" s="370"/>
    </row>
    <row r="170" spans="1:26">
      <c r="A170" s="380"/>
      <c r="B170" s="380"/>
      <c r="C170" s="380"/>
      <c r="D170" s="357"/>
      <c r="E170" s="357"/>
      <c r="F170" s="357"/>
      <c r="G170" s="357"/>
      <c r="H170" s="357"/>
      <c r="I170" s="357"/>
      <c r="J170" s="357"/>
      <c r="K170" s="357"/>
      <c r="L170" s="357"/>
      <c r="M170" s="357"/>
      <c r="N170" s="357"/>
      <c r="O170" s="357"/>
      <c r="P170" s="357"/>
      <c r="Q170" s="357"/>
      <c r="R170" s="357"/>
      <c r="S170" s="357"/>
      <c r="T170" s="357"/>
      <c r="U170" s="357"/>
      <c r="V170" s="357"/>
      <c r="W170" s="357"/>
      <c r="X170" s="357"/>
      <c r="Y170" s="370"/>
      <c r="Z170" s="370"/>
    </row>
    <row r="171" spans="1:26">
      <c r="A171" s="380"/>
      <c r="B171" s="380"/>
      <c r="C171" s="380"/>
      <c r="D171" s="357"/>
      <c r="E171" s="357"/>
      <c r="F171" s="357"/>
      <c r="G171" s="357"/>
      <c r="H171" s="357"/>
      <c r="I171" s="357"/>
      <c r="J171" s="357"/>
      <c r="K171" s="357"/>
      <c r="L171" s="357"/>
      <c r="M171" s="357"/>
      <c r="N171" s="357"/>
      <c r="O171" s="357"/>
      <c r="P171" s="357"/>
      <c r="Q171" s="357"/>
      <c r="R171" s="357"/>
      <c r="S171" s="357"/>
      <c r="T171" s="357"/>
      <c r="U171" s="357"/>
      <c r="V171" s="357"/>
      <c r="W171" s="357"/>
      <c r="X171" s="357"/>
      <c r="Y171" s="370"/>
      <c r="Z171" s="370"/>
    </row>
    <row r="172" spans="1:26">
      <c r="A172" s="380"/>
      <c r="B172" s="380"/>
      <c r="C172" s="380"/>
      <c r="D172" s="357"/>
      <c r="E172" s="357"/>
      <c r="F172" s="357"/>
      <c r="G172" s="357"/>
      <c r="H172" s="357"/>
      <c r="I172" s="357"/>
      <c r="J172" s="357"/>
      <c r="K172" s="357"/>
      <c r="L172" s="357"/>
      <c r="M172" s="357"/>
      <c r="N172" s="357"/>
      <c r="O172" s="357"/>
      <c r="P172" s="357"/>
      <c r="Q172" s="357"/>
      <c r="R172" s="357"/>
      <c r="S172" s="357"/>
      <c r="T172" s="357"/>
      <c r="U172" s="357"/>
      <c r="V172" s="357"/>
      <c r="W172" s="357"/>
      <c r="X172" s="357"/>
      <c r="Y172" s="370"/>
      <c r="Z172" s="370"/>
    </row>
    <row r="173" spans="1:26">
      <c r="A173" s="380"/>
      <c r="B173" s="380"/>
      <c r="C173" s="380"/>
      <c r="D173" s="357"/>
      <c r="E173" s="357"/>
      <c r="F173" s="357"/>
      <c r="G173" s="357"/>
      <c r="H173" s="357"/>
      <c r="I173" s="357"/>
      <c r="J173" s="357"/>
      <c r="K173" s="357"/>
      <c r="L173" s="357"/>
      <c r="M173" s="357"/>
      <c r="N173" s="357"/>
      <c r="O173" s="357"/>
      <c r="P173" s="357"/>
      <c r="Q173" s="357"/>
      <c r="R173" s="357"/>
      <c r="S173" s="357"/>
      <c r="T173" s="357"/>
      <c r="U173" s="357"/>
      <c r="V173" s="357"/>
      <c r="W173" s="357"/>
      <c r="X173" s="357"/>
      <c r="Y173" s="370"/>
      <c r="Z173" s="370"/>
    </row>
    <row r="174" spans="1:26">
      <c r="A174" s="380"/>
      <c r="B174" s="380"/>
      <c r="C174" s="380"/>
      <c r="D174" s="357"/>
      <c r="E174" s="357"/>
      <c r="F174" s="357"/>
      <c r="G174" s="357"/>
      <c r="H174" s="357"/>
      <c r="I174" s="357"/>
      <c r="J174" s="357"/>
      <c r="K174" s="357"/>
      <c r="L174" s="357"/>
      <c r="M174" s="357"/>
      <c r="N174" s="357"/>
      <c r="O174" s="357"/>
      <c r="P174" s="357"/>
      <c r="Q174" s="357"/>
      <c r="R174" s="357"/>
      <c r="S174" s="357"/>
      <c r="T174" s="357"/>
      <c r="U174" s="357"/>
      <c r="V174" s="357"/>
      <c r="W174" s="357"/>
      <c r="X174" s="357"/>
      <c r="Y174" s="370"/>
      <c r="Z174" s="370"/>
    </row>
    <row r="175" spans="1:26">
      <c r="A175" s="380"/>
      <c r="B175" s="380"/>
      <c r="C175" s="380"/>
      <c r="D175" s="357"/>
      <c r="E175" s="357"/>
      <c r="F175" s="357"/>
      <c r="G175" s="357"/>
      <c r="H175" s="357"/>
      <c r="I175" s="357"/>
      <c r="J175" s="357"/>
      <c r="K175" s="357"/>
      <c r="L175" s="357"/>
      <c r="M175" s="357"/>
      <c r="N175" s="357"/>
      <c r="O175" s="357"/>
      <c r="P175" s="357"/>
      <c r="Q175" s="357"/>
      <c r="R175" s="357"/>
      <c r="S175" s="357"/>
      <c r="T175" s="357"/>
      <c r="U175" s="357"/>
      <c r="V175" s="357"/>
      <c r="W175" s="357"/>
      <c r="X175" s="357"/>
      <c r="Y175" s="370"/>
      <c r="Z175" s="370"/>
    </row>
    <row r="176" spans="1:26">
      <c r="A176" s="380"/>
      <c r="B176" s="380"/>
      <c r="C176" s="380"/>
      <c r="D176" s="357"/>
      <c r="E176" s="357"/>
      <c r="F176" s="357"/>
      <c r="G176" s="357"/>
      <c r="H176" s="357"/>
      <c r="I176" s="357"/>
      <c r="J176" s="357"/>
      <c r="K176" s="357"/>
      <c r="L176" s="357"/>
      <c r="M176" s="357"/>
      <c r="N176" s="357"/>
      <c r="O176" s="357"/>
      <c r="P176" s="357"/>
      <c r="Q176" s="357"/>
      <c r="R176" s="357"/>
      <c r="S176" s="357"/>
      <c r="T176" s="357"/>
      <c r="U176" s="357"/>
      <c r="V176" s="357"/>
      <c r="W176" s="357"/>
      <c r="X176" s="357"/>
      <c r="Y176" s="370"/>
      <c r="Z176" s="370"/>
    </row>
    <row r="177" spans="1:26">
      <c r="A177" s="380"/>
      <c r="B177" s="380"/>
      <c r="C177" s="380"/>
      <c r="D177" s="357"/>
      <c r="E177" s="357"/>
      <c r="F177" s="357"/>
      <c r="G177" s="357"/>
      <c r="H177" s="357"/>
      <c r="I177" s="357"/>
      <c r="J177" s="357"/>
      <c r="K177" s="357"/>
      <c r="L177" s="357"/>
      <c r="M177" s="357"/>
      <c r="N177" s="357"/>
      <c r="O177" s="357"/>
      <c r="P177" s="357"/>
      <c r="Q177" s="357"/>
      <c r="R177" s="357"/>
      <c r="S177" s="357"/>
      <c r="T177" s="357"/>
      <c r="U177" s="357"/>
      <c r="V177" s="357"/>
      <c r="W177" s="357"/>
      <c r="X177" s="357"/>
      <c r="Y177" s="370"/>
      <c r="Z177" s="370"/>
    </row>
    <row r="178" spans="1:26">
      <c r="A178" s="380"/>
      <c r="B178" s="380"/>
      <c r="C178" s="380"/>
      <c r="D178" s="357"/>
      <c r="E178" s="357"/>
      <c r="F178" s="357"/>
      <c r="G178" s="357"/>
      <c r="H178" s="357"/>
      <c r="I178" s="357"/>
      <c r="J178" s="357"/>
      <c r="K178" s="357"/>
      <c r="L178" s="357"/>
      <c r="M178" s="357"/>
      <c r="N178" s="357"/>
      <c r="O178" s="357"/>
      <c r="P178" s="357"/>
      <c r="Q178" s="357"/>
      <c r="R178" s="357"/>
      <c r="S178" s="357"/>
      <c r="T178" s="357"/>
      <c r="U178" s="357"/>
      <c r="V178" s="357"/>
      <c r="W178" s="357"/>
      <c r="X178" s="357"/>
      <c r="Y178" s="370"/>
      <c r="Z178" s="370"/>
    </row>
    <row r="179" spans="1:26">
      <c r="A179" s="380"/>
      <c r="B179" s="380"/>
      <c r="C179" s="380"/>
      <c r="D179" s="357"/>
      <c r="E179" s="357"/>
      <c r="F179" s="357"/>
      <c r="G179" s="357"/>
      <c r="H179" s="357"/>
      <c r="I179" s="357"/>
      <c r="J179" s="357"/>
      <c r="K179" s="357"/>
      <c r="L179" s="357"/>
      <c r="M179" s="357"/>
      <c r="N179" s="357"/>
      <c r="O179" s="357"/>
      <c r="P179" s="357"/>
      <c r="Q179" s="357"/>
      <c r="R179" s="357"/>
      <c r="S179" s="357"/>
      <c r="T179" s="357"/>
      <c r="U179" s="357"/>
      <c r="V179" s="357"/>
      <c r="W179" s="357"/>
      <c r="X179" s="357"/>
      <c r="Y179" s="370"/>
      <c r="Z179" s="370"/>
    </row>
    <row r="180" spans="1:26">
      <c r="A180" s="380"/>
      <c r="B180" s="380"/>
      <c r="C180" s="380"/>
      <c r="D180" s="357"/>
      <c r="E180" s="357"/>
      <c r="F180" s="357"/>
      <c r="G180" s="357"/>
      <c r="H180" s="357"/>
      <c r="I180" s="357"/>
      <c r="J180" s="357"/>
      <c r="K180" s="357"/>
      <c r="L180" s="357"/>
      <c r="M180" s="357"/>
      <c r="N180" s="357"/>
      <c r="O180" s="357"/>
      <c r="P180" s="357"/>
      <c r="Q180" s="357"/>
      <c r="R180" s="357"/>
      <c r="S180" s="357"/>
      <c r="T180" s="357"/>
      <c r="U180" s="357"/>
      <c r="V180" s="357"/>
      <c r="W180" s="357"/>
      <c r="X180" s="357"/>
      <c r="Y180" s="370"/>
      <c r="Z180" s="370"/>
    </row>
    <row r="181" spans="1:26">
      <c r="A181" s="380"/>
      <c r="B181" s="380"/>
      <c r="C181" s="380"/>
      <c r="D181" s="357"/>
      <c r="E181" s="357"/>
      <c r="F181" s="357"/>
      <c r="G181" s="357"/>
      <c r="H181" s="357"/>
      <c r="I181" s="357"/>
      <c r="J181" s="357"/>
      <c r="K181" s="357"/>
      <c r="L181" s="357"/>
      <c r="M181" s="357"/>
      <c r="N181" s="357"/>
      <c r="O181" s="357"/>
      <c r="P181" s="357"/>
      <c r="Q181" s="357"/>
      <c r="R181" s="357"/>
      <c r="S181" s="357"/>
      <c r="T181" s="357"/>
      <c r="U181" s="357"/>
      <c r="V181" s="357"/>
      <c r="W181" s="357"/>
      <c r="X181" s="357"/>
      <c r="Y181" s="370"/>
      <c r="Z181" s="370"/>
    </row>
    <row r="182" spans="1:26">
      <c r="A182" s="380"/>
      <c r="B182" s="380"/>
      <c r="C182" s="380"/>
      <c r="D182" s="357"/>
      <c r="E182" s="357"/>
      <c r="F182" s="357"/>
      <c r="G182" s="357"/>
      <c r="H182" s="357"/>
      <c r="I182" s="357"/>
      <c r="J182" s="357"/>
      <c r="K182" s="357"/>
      <c r="L182" s="357"/>
      <c r="M182" s="357"/>
      <c r="N182" s="357"/>
      <c r="O182" s="357"/>
      <c r="P182" s="357"/>
      <c r="Q182" s="357"/>
      <c r="R182" s="357"/>
      <c r="S182" s="357"/>
      <c r="T182" s="357"/>
      <c r="U182" s="357"/>
      <c r="V182" s="357"/>
      <c r="W182" s="357"/>
      <c r="X182" s="357"/>
      <c r="Y182" s="370"/>
      <c r="Z182" s="370"/>
    </row>
    <row r="183" spans="1:26">
      <c r="A183" s="380"/>
      <c r="B183" s="380"/>
      <c r="C183" s="380"/>
      <c r="D183" s="357"/>
      <c r="E183" s="357"/>
      <c r="F183" s="357"/>
      <c r="G183" s="357"/>
      <c r="H183" s="357"/>
      <c r="I183" s="357"/>
      <c r="J183" s="357"/>
      <c r="K183" s="357"/>
      <c r="L183" s="357"/>
      <c r="M183" s="357"/>
      <c r="N183" s="357"/>
      <c r="O183" s="357"/>
      <c r="P183" s="357"/>
      <c r="Q183" s="357"/>
      <c r="R183" s="357"/>
      <c r="S183" s="357"/>
      <c r="T183" s="357"/>
      <c r="U183" s="357"/>
      <c r="V183" s="357"/>
      <c r="W183" s="357"/>
      <c r="X183" s="357"/>
      <c r="Y183" s="370"/>
      <c r="Z183" s="370"/>
    </row>
    <row r="184" spans="1:26">
      <c r="A184" s="380"/>
      <c r="B184" s="380"/>
      <c r="C184" s="380"/>
      <c r="D184" s="357"/>
      <c r="E184" s="357"/>
      <c r="F184" s="357"/>
      <c r="G184" s="357"/>
      <c r="H184" s="357"/>
      <c r="I184" s="357"/>
      <c r="J184" s="357"/>
      <c r="K184" s="357"/>
      <c r="L184" s="357"/>
      <c r="M184" s="357"/>
      <c r="N184" s="357"/>
      <c r="O184" s="357"/>
      <c r="P184" s="357"/>
      <c r="Q184" s="357"/>
      <c r="R184" s="357"/>
      <c r="S184" s="357"/>
      <c r="T184" s="357"/>
      <c r="U184" s="357"/>
      <c r="V184" s="357"/>
      <c r="W184" s="357"/>
      <c r="X184" s="357"/>
      <c r="Y184" s="370"/>
      <c r="Z184" s="370"/>
    </row>
    <row r="185" spans="1:26">
      <c r="A185" s="380"/>
      <c r="B185" s="380"/>
      <c r="C185" s="380"/>
      <c r="D185" s="357"/>
      <c r="E185" s="357"/>
      <c r="F185" s="357"/>
      <c r="G185" s="357"/>
      <c r="H185" s="357"/>
      <c r="I185" s="357"/>
      <c r="J185" s="357"/>
      <c r="K185" s="357"/>
      <c r="L185" s="357"/>
      <c r="M185" s="357"/>
      <c r="N185" s="357"/>
      <c r="O185" s="357"/>
      <c r="P185" s="357"/>
      <c r="Q185" s="357"/>
      <c r="R185" s="357"/>
      <c r="S185" s="357"/>
      <c r="T185" s="357"/>
      <c r="U185" s="357"/>
      <c r="V185" s="357"/>
      <c r="W185" s="357"/>
      <c r="X185" s="357"/>
      <c r="Y185" s="370"/>
      <c r="Z185" s="370"/>
    </row>
    <row r="186" spans="1:26">
      <c r="A186" s="380"/>
      <c r="B186" s="380"/>
      <c r="C186" s="380"/>
      <c r="D186" s="357"/>
      <c r="E186" s="357"/>
      <c r="F186" s="357"/>
      <c r="G186" s="357"/>
      <c r="H186" s="357"/>
      <c r="I186" s="357"/>
      <c r="J186" s="357"/>
      <c r="K186" s="357"/>
      <c r="L186" s="357"/>
      <c r="M186" s="357"/>
      <c r="N186" s="357"/>
      <c r="O186" s="357"/>
      <c r="P186" s="357"/>
      <c r="Q186" s="357"/>
      <c r="R186" s="357"/>
      <c r="S186" s="357"/>
      <c r="T186" s="357"/>
      <c r="U186" s="357"/>
      <c r="V186" s="357"/>
      <c r="W186" s="357"/>
      <c r="X186" s="357"/>
      <c r="Y186" s="370"/>
      <c r="Z186" s="370"/>
    </row>
    <row r="187" spans="1:26">
      <c r="A187" s="380"/>
      <c r="B187" s="380"/>
      <c r="C187" s="380"/>
      <c r="D187" s="357"/>
      <c r="E187" s="357"/>
      <c r="F187" s="357"/>
      <c r="G187" s="357"/>
      <c r="H187" s="357"/>
      <c r="I187" s="357"/>
      <c r="J187" s="357"/>
      <c r="K187" s="357"/>
      <c r="L187" s="357"/>
      <c r="M187" s="357"/>
      <c r="N187" s="357"/>
      <c r="O187" s="357"/>
      <c r="P187" s="357"/>
      <c r="Q187" s="357"/>
      <c r="R187" s="357"/>
      <c r="S187" s="357"/>
      <c r="T187" s="357"/>
      <c r="U187" s="357"/>
      <c r="V187" s="357"/>
      <c r="W187" s="357"/>
      <c r="X187" s="357"/>
      <c r="Y187" s="370"/>
      <c r="Z187" s="370"/>
    </row>
    <row r="188" spans="1:26">
      <c r="A188" s="380"/>
      <c r="B188" s="380"/>
      <c r="C188" s="380"/>
      <c r="D188" s="357"/>
      <c r="E188" s="357"/>
      <c r="F188" s="357"/>
      <c r="G188" s="357"/>
      <c r="H188" s="357"/>
      <c r="I188" s="357"/>
      <c r="J188" s="357"/>
      <c r="K188" s="357"/>
      <c r="L188" s="357"/>
      <c r="M188" s="357"/>
      <c r="N188" s="357"/>
      <c r="O188" s="357"/>
      <c r="P188" s="357"/>
      <c r="Q188" s="357"/>
      <c r="R188" s="357"/>
      <c r="S188" s="357"/>
      <c r="T188" s="357"/>
      <c r="U188" s="357"/>
      <c r="V188" s="357"/>
      <c r="W188" s="357"/>
      <c r="X188" s="357"/>
      <c r="Y188" s="370"/>
      <c r="Z188" s="370"/>
    </row>
    <row r="189" spans="1:26">
      <c r="A189" s="380"/>
      <c r="B189" s="380"/>
      <c r="C189" s="380"/>
      <c r="D189" s="357"/>
      <c r="E189" s="357"/>
      <c r="F189" s="357"/>
      <c r="G189" s="357"/>
      <c r="H189" s="357"/>
      <c r="I189" s="357"/>
      <c r="J189" s="357"/>
      <c r="K189" s="357"/>
      <c r="L189" s="357"/>
      <c r="M189" s="357"/>
      <c r="N189" s="357"/>
      <c r="O189" s="357"/>
      <c r="P189" s="357"/>
      <c r="Q189" s="357"/>
      <c r="R189" s="357"/>
      <c r="S189" s="357"/>
      <c r="T189" s="357"/>
      <c r="U189" s="357"/>
      <c r="V189" s="357"/>
      <c r="W189" s="357"/>
      <c r="X189" s="357"/>
      <c r="Y189" s="370"/>
      <c r="Z189" s="370"/>
    </row>
    <row r="190" spans="1:26">
      <c r="A190" s="380"/>
      <c r="B190" s="380"/>
      <c r="C190" s="380"/>
      <c r="D190" s="357"/>
      <c r="E190" s="357"/>
      <c r="F190" s="357"/>
      <c r="G190" s="357"/>
      <c r="H190" s="357"/>
      <c r="I190" s="357"/>
      <c r="J190" s="357"/>
      <c r="K190" s="357"/>
      <c r="L190" s="357"/>
      <c r="M190" s="357"/>
      <c r="N190" s="357"/>
      <c r="O190" s="357"/>
      <c r="P190" s="357"/>
      <c r="Q190" s="357"/>
      <c r="R190" s="357"/>
      <c r="S190" s="357"/>
      <c r="T190" s="357"/>
      <c r="U190" s="357"/>
      <c r="V190" s="357"/>
      <c r="W190" s="357"/>
      <c r="X190" s="357"/>
      <c r="Y190" s="370"/>
      <c r="Z190" s="370"/>
    </row>
    <row r="191" spans="1:26">
      <c r="A191" s="380"/>
      <c r="B191" s="380"/>
      <c r="C191" s="380"/>
      <c r="D191" s="357"/>
      <c r="E191" s="357"/>
      <c r="F191" s="357"/>
      <c r="G191" s="357"/>
      <c r="H191" s="357"/>
      <c r="I191" s="357"/>
      <c r="J191" s="357"/>
      <c r="K191" s="357"/>
      <c r="L191" s="357"/>
      <c r="M191" s="357"/>
      <c r="N191" s="357"/>
      <c r="O191" s="357"/>
      <c r="P191" s="357"/>
      <c r="Q191" s="357"/>
      <c r="R191" s="357"/>
      <c r="S191" s="357"/>
      <c r="T191" s="357"/>
      <c r="U191" s="357"/>
      <c r="V191" s="357"/>
      <c r="W191" s="357"/>
      <c r="X191" s="357"/>
      <c r="Y191" s="370"/>
      <c r="Z191" s="370"/>
    </row>
    <row r="192" spans="1:26">
      <c r="A192" s="380"/>
      <c r="B192" s="380"/>
      <c r="C192" s="380"/>
      <c r="D192" s="357"/>
      <c r="E192" s="357"/>
      <c r="F192" s="357"/>
      <c r="G192" s="357"/>
      <c r="H192" s="357"/>
      <c r="I192" s="357"/>
      <c r="J192" s="357"/>
      <c r="K192" s="357"/>
      <c r="L192" s="357"/>
      <c r="M192" s="357"/>
      <c r="N192" s="357"/>
      <c r="O192" s="357"/>
      <c r="P192" s="357"/>
      <c r="Q192" s="357"/>
      <c r="R192" s="357"/>
      <c r="S192" s="357"/>
      <c r="T192" s="357"/>
      <c r="U192" s="357"/>
      <c r="V192" s="357"/>
      <c r="W192" s="357"/>
      <c r="X192" s="357"/>
      <c r="Y192" s="370"/>
      <c r="Z192" s="370"/>
    </row>
    <row r="193" spans="1:26">
      <c r="A193" s="380"/>
      <c r="B193" s="380"/>
      <c r="C193" s="380"/>
      <c r="D193" s="357"/>
      <c r="E193" s="357"/>
      <c r="F193" s="357"/>
      <c r="G193" s="357"/>
      <c r="H193" s="357"/>
      <c r="I193" s="357"/>
      <c r="J193" s="357"/>
      <c r="K193" s="357"/>
      <c r="L193" s="357"/>
      <c r="M193" s="357"/>
      <c r="N193" s="357"/>
      <c r="O193" s="357"/>
      <c r="P193" s="357"/>
      <c r="Q193" s="357"/>
      <c r="R193" s="357"/>
      <c r="S193" s="357"/>
      <c r="T193" s="357"/>
      <c r="U193" s="357"/>
      <c r="V193" s="357"/>
      <c r="W193" s="357"/>
      <c r="X193" s="357"/>
      <c r="Y193" s="370"/>
      <c r="Z193" s="370"/>
    </row>
    <row r="194" spans="1:26">
      <c r="A194" s="380"/>
      <c r="B194" s="380"/>
      <c r="C194" s="380"/>
      <c r="D194" s="357"/>
      <c r="E194" s="357"/>
      <c r="F194" s="357"/>
      <c r="G194" s="357"/>
      <c r="H194" s="357"/>
      <c r="I194" s="357"/>
      <c r="J194" s="357"/>
      <c r="K194" s="357"/>
      <c r="L194" s="357"/>
      <c r="M194" s="357"/>
      <c r="N194" s="357"/>
      <c r="O194" s="357"/>
      <c r="P194" s="357"/>
      <c r="Q194" s="357"/>
      <c r="R194" s="357"/>
      <c r="S194" s="357"/>
      <c r="T194" s="357"/>
      <c r="U194" s="357"/>
      <c r="V194" s="357"/>
      <c r="W194" s="357"/>
      <c r="X194" s="357"/>
      <c r="Y194" s="370"/>
      <c r="Z194" s="370"/>
    </row>
    <row r="195" spans="1:26">
      <c r="A195" s="382"/>
      <c r="B195" s="382"/>
      <c r="C195" s="382"/>
      <c r="D195" s="370"/>
      <c r="E195" s="370"/>
      <c r="F195" s="370"/>
      <c r="G195" s="370"/>
      <c r="H195" s="370"/>
      <c r="I195" s="370"/>
      <c r="J195" s="370"/>
      <c r="K195" s="370"/>
      <c r="L195" s="370"/>
      <c r="M195" s="370"/>
      <c r="N195" s="370"/>
      <c r="O195" s="370"/>
      <c r="P195" s="370"/>
      <c r="Q195" s="370"/>
      <c r="R195" s="370"/>
      <c r="S195" s="370"/>
      <c r="T195" s="370"/>
      <c r="U195" s="370"/>
      <c r="V195" s="370"/>
      <c r="W195" s="370"/>
      <c r="X195" s="370"/>
      <c r="Y195" s="370"/>
      <c r="Z195" s="370"/>
    </row>
    <row r="196" spans="1:26">
      <c r="A196" s="382"/>
      <c r="B196" s="382"/>
      <c r="C196" s="382"/>
      <c r="D196" s="370"/>
      <c r="E196" s="370"/>
      <c r="F196" s="370"/>
      <c r="G196" s="370"/>
      <c r="H196" s="370"/>
      <c r="I196" s="370"/>
      <c r="J196" s="370"/>
      <c r="K196" s="370"/>
      <c r="L196" s="370"/>
      <c r="M196" s="370"/>
      <c r="N196" s="370"/>
      <c r="O196" s="370"/>
      <c r="P196" s="370"/>
      <c r="Q196" s="370"/>
      <c r="R196" s="370"/>
      <c r="S196" s="370"/>
      <c r="T196" s="370"/>
      <c r="U196" s="370"/>
      <c r="V196" s="370"/>
      <c r="W196" s="370"/>
      <c r="X196" s="370"/>
      <c r="Y196" s="370"/>
      <c r="Z196" s="370"/>
    </row>
    <row r="197" spans="1:26">
      <c r="A197" s="382"/>
      <c r="B197" s="382"/>
      <c r="C197" s="382"/>
      <c r="D197" s="370"/>
      <c r="E197" s="370"/>
      <c r="F197" s="370"/>
      <c r="G197" s="370"/>
      <c r="H197" s="370"/>
      <c r="I197" s="370"/>
      <c r="J197" s="370"/>
      <c r="K197" s="370"/>
      <c r="L197" s="370"/>
      <c r="M197" s="370"/>
      <c r="N197" s="370"/>
      <c r="O197" s="370"/>
      <c r="P197" s="370"/>
      <c r="Q197" s="370"/>
      <c r="R197" s="370"/>
      <c r="S197" s="370"/>
      <c r="T197" s="370"/>
      <c r="U197" s="370"/>
      <c r="V197" s="370"/>
      <c r="W197" s="370"/>
      <c r="X197" s="370"/>
      <c r="Y197" s="370"/>
      <c r="Z197" s="370"/>
    </row>
    <row r="198" spans="1:26">
      <c r="A198" s="382"/>
      <c r="B198" s="382"/>
      <c r="C198" s="382"/>
      <c r="D198" s="370"/>
      <c r="E198" s="370"/>
      <c r="F198" s="370"/>
      <c r="G198" s="370"/>
      <c r="H198" s="370"/>
      <c r="I198" s="370"/>
      <c r="J198" s="370"/>
      <c r="K198" s="370"/>
      <c r="L198" s="370"/>
      <c r="M198" s="370"/>
      <c r="N198" s="370"/>
      <c r="O198" s="370"/>
      <c r="P198" s="370"/>
      <c r="Q198" s="370"/>
      <c r="R198" s="370"/>
      <c r="S198" s="370"/>
      <c r="T198" s="370"/>
      <c r="U198" s="370"/>
      <c r="V198" s="370"/>
      <c r="W198" s="370"/>
      <c r="X198" s="370"/>
      <c r="Y198" s="370"/>
      <c r="Z198" s="370"/>
    </row>
    <row r="199" spans="1:26">
      <c r="A199" s="382"/>
      <c r="B199" s="382"/>
      <c r="C199" s="382"/>
      <c r="D199" s="370"/>
      <c r="E199" s="370"/>
      <c r="F199" s="370"/>
      <c r="G199" s="370"/>
      <c r="H199" s="370"/>
      <c r="I199" s="370"/>
      <c r="J199" s="370"/>
      <c r="K199" s="370"/>
      <c r="L199" s="370"/>
      <c r="M199" s="370"/>
      <c r="N199" s="370"/>
      <c r="O199" s="370"/>
      <c r="P199" s="370"/>
      <c r="Q199" s="370"/>
      <c r="R199" s="370"/>
      <c r="S199" s="370"/>
      <c r="T199" s="370"/>
      <c r="U199" s="370"/>
      <c r="V199" s="370"/>
      <c r="W199" s="370"/>
      <c r="X199" s="370"/>
      <c r="Y199" s="370"/>
      <c r="Z199" s="370"/>
    </row>
    <row r="200" spans="1:26">
      <c r="A200" s="382"/>
      <c r="B200" s="382"/>
      <c r="C200" s="382"/>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row>
    <row r="201" spans="1:26">
      <c r="A201" s="382"/>
      <c r="B201" s="382"/>
      <c r="C201" s="382"/>
      <c r="D201" s="370"/>
      <c r="E201" s="370"/>
      <c r="F201" s="370"/>
      <c r="G201" s="370"/>
      <c r="H201" s="370"/>
      <c r="I201" s="370"/>
      <c r="J201" s="370"/>
      <c r="K201" s="370"/>
      <c r="L201" s="370"/>
      <c r="M201" s="370"/>
      <c r="N201" s="370"/>
      <c r="O201" s="370"/>
      <c r="P201" s="370"/>
      <c r="Q201" s="370"/>
      <c r="R201" s="370"/>
      <c r="S201" s="370"/>
      <c r="T201" s="370"/>
      <c r="U201" s="370"/>
      <c r="V201" s="370"/>
      <c r="W201" s="370"/>
      <c r="X201" s="370"/>
      <c r="Y201" s="370"/>
      <c r="Z201" s="359"/>
    </row>
  </sheetData>
  <sheetProtection algorithmName="SHA-512" hashValue="SuOQJUaHtZZ+uB0xdcQHuVaE+jfKLj2rCvtxrZKhpPZlTlEsn9Qaf8+bqmJDp3TWQI+8DLZv9INCWVekxlz9mQ==" saltValue="xreSJrBB7u9C5kjKLnMj8A==" spinCount="100000" sheet="1" objects="1" scenarios="1"/>
  <mergeCells count="1">
    <mergeCell ref="A2:J2"/>
  </mergeCells>
  <phoneticPr fontId="105" type="noConversion"/>
  <dataValidations count="6">
    <dataValidation type="whole" allowBlank="1" showInputMessage="1" showErrorMessage="1" errorTitle="错误" error="你输入的不是介于1和4之间的整数。" promptTitle="提示：" prompt="请输入介于1-4之间的数字" sqref="B9" xr:uid="{00000000-0002-0000-0000-000000000000}">
      <formula1>1</formula1>
      <formula2>4</formula2>
    </dataValidation>
    <dataValidation type="whole" allowBlank="1" showInputMessage="1" showErrorMessage="1" errorTitle="错误" error="你输入的不是介于1和4之间的整数。" promptTitle="提示：" prompt="请输入介于1和4之间的数" sqref="B15 B28 B40" xr:uid="{00000000-0002-0000-0000-000001000000}">
      <formula1>1</formula1>
      <formula2>4</formula2>
    </dataValidation>
    <dataValidation type="whole" allowBlank="1" showInputMessage="1" showErrorMessage="1" errorTitle="错误" error="你输入的不是介于1和4之间的整数。" promptTitle="提示：" prompt="请输入1-4之间数字" sqref="B22" xr:uid="{00000000-0002-0000-0000-000002000000}">
      <formula1>1</formula1>
      <formula2>4</formula2>
    </dataValidation>
    <dataValidation type="whole" allowBlank="1" showInputMessage="1" showErrorMessage="1" errorTitle="错误" error="你输入的不是介于1和4之间的整数。" promptTitle="提示：" prompt="请输入介于1和4的数" sqref="B34" xr:uid="{00000000-0002-0000-0000-000003000000}">
      <formula1>1</formula1>
      <formula2>4</formula2>
    </dataValidation>
    <dataValidation type="whole" allowBlank="1" showInputMessage="1" showErrorMessage="1" errorTitle="错误" error="你输入的不是介于1和4之间的整数。" promptTitle="提示：" prompt="请输入介于1和4之间的整数" sqref="B46 B52 B58 B64 B70" xr:uid="{00000000-0002-0000-0000-000004000000}">
      <formula1>1</formula1>
      <formula2>4</formula2>
    </dataValidation>
    <dataValidation type="decimal" allowBlank="1" showInputMessage="1" showErrorMessage="1" errorTitle="错误" error="你输入的不是介于1和4之间的数值。" promptTitle="提示：" prompt="请输入1-4之间的数" sqref="B78" xr:uid="{00000000-0002-0000-0000-000005000000}">
      <formula1>1</formula1>
      <formula2>4</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01"/>
  <sheetViews>
    <sheetView topLeftCell="A4" workbookViewId="0">
      <selection activeCell="K29" sqref="K29"/>
    </sheetView>
  </sheetViews>
  <sheetFormatPr defaultColWidth="8.6875" defaultRowHeight="15.75"/>
  <cols>
    <col min="1" max="2" width="11.0625" style="82" customWidth="1"/>
    <col min="3" max="3" width="19.4375" style="82" customWidth="1"/>
    <col min="4" max="4" width="7.5625" style="82" customWidth="1"/>
    <col min="5" max="5" width="10" style="82" customWidth="1"/>
    <col min="6" max="6" width="13.4375" style="82" customWidth="1"/>
    <col min="7" max="12" width="12.875" style="82" bestFit="1" customWidth="1"/>
    <col min="13" max="14" width="12.8125" style="82" bestFit="1" customWidth="1"/>
    <col min="15" max="16" width="14" style="82" bestFit="1" customWidth="1"/>
    <col min="17" max="26" width="11.0625" style="82" customWidth="1"/>
    <col min="27" max="16384" width="8.6875" style="82"/>
  </cols>
  <sheetData>
    <row r="1" spans="1:26">
      <c r="A1" s="83"/>
      <c r="B1" s="83"/>
      <c r="C1" s="83"/>
      <c r="D1" s="84"/>
      <c r="E1" s="84"/>
      <c r="F1" s="84"/>
      <c r="G1" s="83"/>
      <c r="H1" s="83"/>
      <c r="I1" s="83"/>
      <c r="J1" s="83"/>
      <c r="K1" s="83"/>
      <c r="L1" s="83"/>
      <c r="M1" s="83"/>
      <c r="N1" s="83"/>
      <c r="O1" s="83"/>
      <c r="P1" s="83"/>
      <c r="Q1" s="83"/>
      <c r="R1" s="83"/>
      <c r="S1" s="83"/>
      <c r="T1" s="83"/>
      <c r="U1" s="83"/>
      <c r="V1" s="83"/>
      <c r="W1" s="83"/>
      <c r="X1" s="83"/>
      <c r="Y1" s="83"/>
      <c r="Z1" s="83"/>
    </row>
    <row r="2" spans="1:26">
      <c r="A2" s="83"/>
      <c r="B2" s="83"/>
      <c r="C2" s="83"/>
      <c r="D2" s="84"/>
      <c r="E2" s="84"/>
      <c r="F2" s="84"/>
      <c r="G2" s="83"/>
      <c r="H2" s="85"/>
      <c r="I2" s="83"/>
      <c r="J2" s="83"/>
      <c r="K2" s="83"/>
      <c r="L2" s="83"/>
      <c r="M2" s="83"/>
      <c r="N2" s="83"/>
      <c r="O2" s="85"/>
      <c r="P2" s="83"/>
      <c r="Q2" s="83"/>
      <c r="R2" s="83"/>
      <c r="S2" s="83"/>
      <c r="T2" s="83"/>
      <c r="U2" s="83"/>
      <c r="V2" s="83"/>
      <c r="W2" s="83"/>
      <c r="X2" s="83"/>
      <c r="Y2" s="83"/>
      <c r="Z2" s="83"/>
    </row>
    <row r="3" spans="1:26">
      <c r="A3" s="83"/>
      <c r="B3" s="83"/>
      <c r="C3" s="83"/>
      <c r="D3" s="84"/>
      <c r="E3" s="84"/>
      <c r="F3" s="84"/>
      <c r="G3" s="83"/>
      <c r="H3" s="83"/>
      <c r="I3" s="83"/>
      <c r="J3" s="83"/>
      <c r="K3" s="83"/>
      <c r="L3" s="83"/>
      <c r="M3" s="83"/>
      <c r="N3" s="83"/>
      <c r="O3" s="83"/>
      <c r="P3" s="83"/>
      <c r="Q3" s="83"/>
      <c r="R3" s="83"/>
      <c r="S3" s="83"/>
      <c r="T3" s="83"/>
      <c r="U3" s="83"/>
      <c r="V3" s="83"/>
      <c r="W3" s="83"/>
      <c r="X3" s="83"/>
      <c r="Y3" s="83"/>
      <c r="Z3" s="83"/>
    </row>
    <row r="4" spans="1:26">
      <c r="A4" s="83"/>
      <c r="B4" s="83"/>
      <c r="C4" s="83"/>
      <c r="D4" s="84"/>
      <c r="E4" s="84"/>
      <c r="F4" s="84"/>
      <c r="G4" s="83"/>
      <c r="H4" s="83"/>
      <c r="I4" s="83"/>
      <c r="J4" s="83"/>
      <c r="K4" s="83"/>
      <c r="L4" s="83"/>
      <c r="M4" s="83"/>
      <c r="N4" s="83"/>
      <c r="O4" s="83"/>
      <c r="P4" s="83"/>
      <c r="Q4" s="83"/>
      <c r="R4" s="83"/>
      <c r="S4" s="83"/>
      <c r="T4" s="83"/>
      <c r="U4" s="83"/>
      <c r="V4" s="83"/>
      <c r="W4" s="83"/>
      <c r="X4" s="83"/>
      <c r="Y4" s="83"/>
      <c r="Z4" s="83"/>
    </row>
    <row r="5" spans="1:26">
      <c r="A5" s="83"/>
      <c r="B5" s="83"/>
      <c r="C5" s="83"/>
      <c r="D5" s="84"/>
      <c r="E5" s="84"/>
      <c r="F5" s="84"/>
      <c r="G5" s="83"/>
      <c r="H5" s="83"/>
      <c r="I5" s="83"/>
      <c r="J5" s="83"/>
      <c r="K5" s="83"/>
      <c r="L5" s="83"/>
      <c r="M5" s="83"/>
      <c r="N5" s="83"/>
      <c r="O5" s="83"/>
      <c r="P5" s="83"/>
      <c r="Q5" s="83"/>
      <c r="R5" s="83"/>
      <c r="S5" s="83"/>
      <c r="T5" s="83"/>
      <c r="U5" s="83"/>
      <c r="V5" s="83"/>
      <c r="W5" s="83"/>
      <c r="X5" s="83"/>
      <c r="Y5" s="83"/>
      <c r="Z5" s="83"/>
    </row>
    <row r="6" spans="1:26">
      <c r="A6" s="83"/>
      <c r="B6" s="83"/>
      <c r="C6" s="83"/>
      <c r="D6" s="84" t="s">
        <v>232</v>
      </c>
      <c r="E6" s="84" t="s">
        <v>233</v>
      </c>
      <c r="F6" s="86">
        <v>44197</v>
      </c>
      <c r="G6" s="86" t="s">
        <v>586</v>
      </c>
      <c r="H6" s="86" t="s">
        <v>587</v>
      </c>
      <c r="I6" s="86" t="s">
        <v>588</v>
      </c>
      <c r="J6" s="86" t="s">
        <v>589</v>
      </c>
      <c r="K6" s="86" t="s">
        <v>590</v>
      </c>
      <c r="L6" s="86" t="s">
        <v>591</v>
      </c>
      <c r="M6" s="86" t="s">
        <v>488</v>
      </c>
      <c r="N6" s="86" t="s">
        <v>579</v>
      </c>
      <c r="O6" s="86" t="s">
        <v>580</v>
      </c>
      <c r="P6" s="86" t="s">
        <v>581</v>
      </c>
      <c r="Q6" s="83"/>
      <c r="R6" s="83"/>
      <c r="S6" s="83"/>
      <c r="T6" s="83"/>
      <c r="U6" s="83"/>
      <c r="V6" s="83"/>
      <c r="W6" s="83"/>
      <c r="X6" s="83"/>
      <c r="Y6" s="83"/>
      <c r="Z6" s="83"/>
    </row>
    <row r="7" spans="1:26">
      <c r="A7" s="83"/>
      <c r="B7" s="83"/>
      <c r="C7" s="85" t="s">
        <v>585</v>
      </c>
      <c r="D7" s="87">
        <v>0.34129999999999999</v>
      </c>
      <c r="E7" s="87">
        <v>0.4269</v>
      </c>
      <c r="F7" s="87">
        <v>4.4699999999999997E-2</v>
      </c>
      <c r="G7" s="87">
        <v>4.2900000000000001E-2</v>
      </c>
      <c r="H7" s="87">
        <v>1.2699999999999999E-2</v>
      </c>
      <c r="I7" s="87">
        <v>6.7599999999999993E-2</v>
      </c>
      <c r="J7" s="87">
        <v>0.1208</v>
      </c>
      <c r="K7" s="87">
        <v>0.1416</v>
      </c>
      <c r="L7" s="87">
        <v>7.6200000000000004E-2</v>
      </c>
      <c r="M7" s="87">
        <v>0.1195</v>
      </c>
      <c r="N7" s="87">
        <v>0.1404</v>
      </c>
      <c r="O7" s="87">
        <v>0.13220000000000001</v>
      </c>
      <c r="P7" s="87">
        <v>0.1208</v>
      </c>
      <c r="Q7" s="83"/>
      <c r="R7" s="83"/>
      <c r="S7" s="83"/>
      <c r="T7" s="83"/>
      <c r="U7" s="83"/>
      <c r="V7" s="83"/>
      <c r="W7" s="83"/>
      <c r="X7" s="83"/>
      <c r="Y7" s="83"/>
      <c r="Z7" s="83"/>
    </row>
    <row r="8" spans="1:26">
      <c r="A8" s="83"/>
      <c r="B8" s="83"/>
      <c r="C8" s="85" t="s">
        <v>593</v>
      </c>
      <c r="D8" s="88">
        <v>3.73E-2</v>
      </c>
      <c r="E8" s="88">
        <v>0.3342</v>
      </c>
      <c r="F8" s="408">
        <v>4.5699999999999998E-2</v>
      </c>
      <c r="G8" s="88">
        <v>1.47E-2</v>
      </c>
      <c r="H8" s="88">
        <v>-2.2499999999999999E-2</v>
      </c>
      <c r="I8" s="88">
        <v>1.55E-2</v>
      </c>
      <c r="J8" s="88">
        <v>6.25E-2</v>
      </c>
      <c r="K8" s="88">
        <v>0.1051</v>
      </c>
      <c r="L8" s="88">
        <v>3.7400000000000003E-2</v>
      </c>
      <c r="M8" s="88">
        <v>0.12670000000000001</v>
      </c>
      <c r="N8" s="88">
        <v>0.12039999999999999</v>
      </c>
      <c r="O8" s="88">
        <v>0.1371</v>
      </c>
      <c r="P8" s="88">
        <v>0.1757</v>
      </c>
      <c r="Q8" s="83"/>
      <c r="R8" s="83"/>
      <c r="S8" s="83"/>
      <c r="T8" s="83"/>
      <c r="U8" s="83"/>
      <c r="V8" s="83"/>
      <c r="W8" s="83"/>
      <c r="X8" s="83"/>
      <c r="Y8" s="83"/>
      <c r="Z8" s="83"/>
    </row>
    <row r="9" spans="1:26">
      <c r="A9" s="83"/>
      <c r="B9" s="83"/>
      <c r="C9" s="85" t="s">
        <v>595</v>
      </c>
      <c r="D9" s="88">
        <v>0.1024</v>
      </c>
      <c r="E9" s="88">
        <v>0.25979999999999998</v>
      </c>
      <c r="F9" s="88">
        <v>6.7299999999999999E-2</v>
      </c>
      <c r="G9" s="88">
        <v>4.9599999999999998E-2</v>
      </c>
      <c r="H9" s="88">
        <v>1.84E-2</v>
      </c>
      <c r="I9" s="88">
        <v>2.6200000000000001E-2</v>
      </c>
      <c r="J9" s="88">
        <v>7.2999999999999995E-2</v>
      </c>
      <c r="K9" s="88">
        <v>9.2799999999999994E-2</v>
      </c>
      <c r="L9" s="88">
        <v>0.13109999999999999</v>
      </c>
      <c r="M9" s="88">
        <v>0.18709999999999999</v>
      </c>
      <c r="N9" s="88">
        <v>0.1552</v>
      </c>
      <c r="O9" s="88">
        <v>0.16300000000000001</v>
      </c>
      <c r="P9" s="88">
        <v>0.22109999999999999</v>
      </c>
      <c r="Q9" s="83"/>
      <c r="R9" s="83"/>
      <c r="S9" s="83"/>
      <c r="T9" s="83"/>
      <c r="U9" s="83"/>
      <c r="V9" s="83"/>
      <c r="W9" s="83"/>
      <c r="X9" s="83"/>
      <c r="Y9" s="83"/>
      <c r="Z9" s="83"/>
    </row>
    <row r="10" spans="1:26">
      <c r="A10" s="83"/>
      <c r="B10" s="83"/>
      <c r="C10" s="85" t="s">
        <v>597</v>
      </c>
      <c r="D10" s="89">
        <v>0.16</v>
      </c>
      <c r="E10" s="88">
        <v>0.27039999999999997</v>
      </c>
      <c r="F10" s="88">
        <v>1.9400000000000001E-2</v>
      </c>
      <c r="G10" s="88">
        <v>2.7900000000000001E-2</v>
      </c>
      <c r="H10" s="88">
        <v>3.27E-2</v>
      </c>
      <c r="I10" s="88">
        <v>3.7600000000000001E-2</v>
      </c>
      <c r="J10" s="88">
        <v>5.5199999999999999E-2</v>
      </c>
      <c r="K10" s="88">
        <v>5.0299999999999997E-2</v>
      </c>
      <c r="L10" s="88">
        <v>7.6999999999999999E-2</v>
      </c>
      <c r="M10" s="88">
        <v>9.4600000000000004E-2</v>
      </c>
      <c r="N10" s="88">
        <v>9.0999999999999998E-2</v>
      </c>
      <c r="O10" s="88">
        <v>8.7300000000000003E-2</v>
      </c>
      <c r="P10" s="88">
        <v>0.1043</v>
      </c>
      <c r="Q10" s="83"/>
      <c r="R10" s="83"/>
      <c r="S10" s="83"/>
      <c r="T10" s="83"/>
      <c r="U10" s="83"/>
      <c r="V10" s="83"/>
      <c r="W10" s="83"/>
      <c r="X10" s="83"/>
      <c r="Y10" s="83"/>
      <c r="Z10" s="83"/>
    </row>
    <row r="11" spans="1:26">
      <c r="A11" s="83"/>
      <c r="B11" s="83"/>
      <c r="C11" s="85" t="s">
        <v>127</v>
      </c>
      <c r="D11" s="90">
        <v>0.03</v>
      </c>
      <c r="E11" s="87">
        <v>2.8000000000000001E-2</v>
      </c>
      <c r="F11" s="87">
        <v>2.16666666666667E-3</v>
      </c>
      <c r="G11" s="87">
        <v>4.3333333333333297E-3</v>
      </c>
      <c r="H11" s="87">
        <v>6.4999999999999997E-3</v>
      </c>
      <c r="I11" s="87">
        <v>8.6666666666666697E-3</v>
      </c>
      <c r="J11" s="87">
        <v>1.0833333333333301E-2</v>
      </c>
      <c r="K11" s="87">
        <v>1.2999999999999999E-2</v>
      </c>
      <c r="L11" s="87">
        <v>1.52E-2</v>
      </c>
      <c r="M11" s="87">
        <v>1.7299999999999999E-2</v>
      </c>
      <c r="N11" s="87">
        <v>1.95E-2</v>
      </c>
      <c r="O11" s="87">
        <v>2.1666666666666702E-2</v>
      </c>
      <c r="P11" s="87">
        <v>2.383333333333337E-2</v>
      </c>
      <c r="Q11" s="83"/>
      <c r="R11" s="83"/>
      <c r="S11" s="83"/>
      <c r="T11" s="83"/>
      <c r="U11" s="83"/>
      <c r="V11" s="83"/>
      <c r="W11" s="83"/>
      <c r="X11" s="83"/>
      <c r="Y11" s="83"/>
      <c r="Z11" s="83"/>
    </row>
    <row r="12" spans="1:26">
      <c r="A12" s="83"/>
      <c r="B12" s="83"/>
      <c r="C12" s="83"/>
      <c r="D12" s="84"/>
      <c r="E12" s="84"/>
      <c r="F12" s="84"/>
      <c r="G12" s="83"/>
      <c r="H12" s="83"/>
      <c r="I12" s="83"/>
      <c r="J12" s="83"/>
      <c r="K12" s="83"/>
      <c r="L12" s="83"/>
      <c r="M12" s="83"/>
      <c r="N12" s="83"/>
      <c r="O12" s="83"/>
      <c r="P12" s="83"/>
      <c r="Q12" s="83"/>
      <c r="R12" s="83"/>
      <c r="S12" s="83"/>
      <c r="T12" s="83"/>
      <c r="U12" s="83"/>
      <c r="V12" s="83"/>
      <c r="W12" s="83"/>
      <c r="X12" s="83"/>
      <c r="Y12" s="83"/>
      <c r="Z12" s="83"/>
    </row>
    <row r="13" spans="1:26">
      <c r="A13" s="83"/>
      <c r="B13" s="83"/>
      <c r="C13" s="83"/>
      <c r="D13" s="84"/>
      <c r="E13" s="84"/>
      <c r="F13" s="84"/>
      <c r="G13" s="83"/>
      <c r="H13" s="83"/>
      <c r="I13" s="83"/>
      <c r="J13" s="83"/>
      <c r="K13" s="83"/>
      <c r="L13" s="83"/>
      <c r="M13" s="83"/>
      <c r="N13" s="83"/>
      <c r="O13" s="83"/>
      <c r="P13" s="83"/>
      <c r="Q13" s="83"/>
      <c r="R13" s="83"/>
      <c r="S13" s="83"/>
      <c r="T13" s="83"/>
      <c r="U13" s="83"/>
      <c r="V13" s="83"/>
      <c r="W13" s="83"/>
      <c r="X13" s="83"/>
      <c r="Y13" s="83"/>
      <c r="Z13" s="83"/>
    </row>
    <row r="14" spans="1:26">
      <c r="A14" s="83"/>
      <c r="B14" s="83"/>
      <c r="C14" s="83"/>
      <c r="D14" s="84"/>
      <c r="E14" s="84"/>
      <c r="F14" s="84"/>
      <c r="G14" s="83"/>
      <c r="H14" s="83"/>
      <c r="I14" s="83"/>
      <c r="J14" s="83"/>
      <c r="K14" s="83"/>
      <c r="L14" s="83"/>
      <c r="M14" s="83"/>
      <c r="N14" s="83"/>
      <c r="O14" s="83"/>
      <c r="P14" s="83"/>
      <c r="Q14" s="83"/>
      <c r="R14" s="83"/>
      <c r="S14" s="83"/>
      <c r="T14" s="83"/>
      <c r="U14" s="83"/>
      <c r="V14" s="83"/>
      <c r="W14" s="83"/>
      <c r="X14" s="83"/>
      <c r="Y14" s="83"/>
      <c r="Z14" s="83"/>
    </row>
    <row r="15" spans="1:26">
      <c r="A15" s="83"/>
      <c r="B15" s="83"/>
      <c r="C15" s="83"/>
      <c r="D15" s="84"/>
      <c r="E15" s="84"/>
      <c r="F15" s="84"/>
      <c r="G15" s="83"/>
      <c r="H15" s="83"/>
      <c r="I15" s="83"/>
      <c r="J15" s="83"/>
      <c r="K15" s="83"/>
      <c r="L15" s="83"/>
      <c r="M15" s="83"/>
      <c r="N15" s="83"/>
      <c r="O15" s="83"/>
      <c r="P15" s="83"/>
      <c r="Q15" s="83"/>
      <c r="R15" s="83"/>
      <c r="S15" s="83"/>
      <c r="T15" s="83"/>
      <c r="U15" s="83"/>
      <c r="V15" s="83"/>
      <c r="W15" s="83"/>
      <c r="X15" s="83"/>
      <c r="Y15" s="83"/>
      <c r="Z15" s="83"/>
    </row>
    <row r="16" spans="1:26">
      <c r="A16" s="83"/>
      <c r="B16" s="83"/>
      <c r="C16" s="83"/>
      <c r="D16" s="84"/>
      <c r="E16" s="84"/>
      <c r="F16" s="84"/>
      <c r="G16" s="83"/>
      <c r="H16" s="83"/>
      <c r="I16" s="83"/>
      <c r="J16" s="83"/>
      <c r="K16" s="83"/>
      <c r="L16" s="83"/>
      <c r="M16" s="83"/>
      <c r="N16" s="83"/>
      <c r="O16" s="83"/>
      <c r="P16" s="83"/>
      <c r="Q16" s="83"/>
      <c r="R16" s="83"/>
      <c r="S16" s="83"/>
      <c r="T16" s="83"/>
      <c r="U16" s="83"/>
      <c r="V16" s="83"/>
      <c r="W16" s="83"/>
      <c r="X16" s="83"/>
      <c r="Y16" s="83"/>
      <c r="Z16" s="83"/>
    </row>
    <row r="17" spans="1:26">
      <c r="A17" s="83"/>
      <c r="B17" s="83"/>
      <c r="C17" s="83"/>
      <c r="D17" s="84"/>
      <c r="E17" s="84"/>
      <c r="F17" s="84"/>
      <c r="G17" s="83"/>
      <c r="H17" s="83"/>
      <c r="I17" s="83"/>
      <c r="J17" s="83"/>
      <c r="K17" s="83"/>
      <c r="L17" s="83"/>
      <c r="M17" s="83"/>
      <c r="N17" s="83"/>
      <c r="O17" s="83"/>
      <c r="P17" s="83"/>
      <c r="Q17" s="83"/>
      <c r="R17" s="83"/>
      <c r="S17" s="83"/>
      <c r="T17" s="83"/>
      <c r="U17" s="83"/>
      <c r="V17" s="83"/>
      <c r="W17" s="83"/>
      <c r="X17" s="83"/>
      <c r="Y17" s="83"/>
      <c r="Z17" s="83"/>
    </row>
    <row r="18" spans="1:26">
      <c r="A18" s="83"/>
      <c r="B18" s="83"/>
      <c r="C18" s="83"/>
      <c r="D18" s="84"/>
      <c r="E18" s="84"/>
      <c r="F18" s="84"/>
      <c r="G18" s="83"/>
      <c r="H18" s="83"/>
      <c r="I18" s="83"/>
      <c r="J18" s="83"/>
      <c r="K18" s="83"/>
      <c r="L18" s="83"/>
      <c r="M18" s="83"/>
      <c r="N18" s="83"/>
      <c r="O18" s="83"/>
      <c r="P18" s="83"/>
      <c r="Q18" s="83"/>
      <c r="R18" s="83"/>
      <c r="S18" s="83"/>
      <c r="T18" s="83"/>
      <c r="U18" s="83"/>
      <c r="V18" s="83"/>
      <c r="W18" s="83"/>
      <c r="X18" s="83"/>
      <c r="Y18" s="83"/>
      <c r="Z18" s="83"/>
    </row>
    <row r="19" spans="1:26">
      <c r="A19" s="83"/>
      <c r="B19" s="83"/>
      <c r="C19" s="83"/>
      <c r="D19" s="84"/>
      <c r="E19" s="84"/>
      <c r="F19" s="84"/>
      <c r="G19" s="83"/>
      <c r="H19" s="83"/>
      <c r="I19" s="83"/>
      <c r="J19" s="83"/>
      <c r="K19" s="83"/>
      <c r="L19" s="83"/>
      <c r="M19" s="83"/>
      <c r="N19" s="83"/>
      <c r="O19" s="83"/>
      <c r="P19" s="83"/>
      <c r="Q19" s="83"/>
      <c r="R19" s="83"/>
      <c r="S19" s="83"/>
      <c r="T19" s="83"/>
      <c r="U19" s="83"/>
      <c r="V19" s="83"/>
      <c r="W19" s="83"/>
      <c r="X19" s="83"/>
      <c r="Y19" s="83"/>
      <c r="Z19" s="83"/>
    </row>
    <row r="20" spans="1:26">
      <c r="A20" s="83"/>
      <c r="B20" s="83"/>
      <c r="C20" s="83"/>
      <c r="D20" s="84"/>
      <c r="E20" s="84"/>
      <c r="F20" s="84"/>
      <c r="G20" s="83"/>
      <c r="H20" s="83"/>
      <c r="I20" s="83"/>
      <c r="J20" s="83"/>
      <c r="K20" s="83"/>
      <c r="L20" s="83"/>
      <c r="M20" s="83"/>
      <c r="N20" s="83"/>
      <c r="O20" s="83"/>
      <c r="P20" s="83"/>
      <c r="Q20" s="83"/>
      <c r="R20" s="83"/>
      <c r="S20" s="83"/>
      <c r="T20" s="83"/>
      <c r="U20" s="83"/>
      <c r="V20" s="83"/>
      <c r="W20" s="83"/>
      <c r="X20" s="83"/>
      <c r="Y20" s="83"/>
      <c r="Z20" s="83"/>
    </row>
    <row r="21" spans="1:26">
      <c r="A21" s="83"/>
      <c r="B21" s="83"/>
      <c r="C21" s="83"/>
      <c r="D21" s="84"/>
      <c r="E21" s="84"/>
      <c r="F21" s="84"/>
      <c r="G21" s="83"/>
      <c r="H21" s="83"/>
      <c r="I21" s="83"/>
      <c r="J21" s="83"/>
      <c r="K21" s="83"/>
      <c r="L21" s="83"/>
      <c r="M21" s="83"/>
      <c r="N21" s="83"/>
      <c r="O21" s="83"/>
      <c r="P21" s="83"/>
      <c r="Q21" s="91"/>
      <c r="R21" s="83"/>
      <c r="S21" s="83"/>
      <c r="T21" s="83"/>
      <c r="U21" s="83"/>
      <c r="V21" s="83"/>
      <c r="W21" s="83"/>
      <c r="X21" s="83"/>
      <c r="Y21" s="83"/>
      <c r="Z21" s="83"/>
    </row>
    <row r="22" spans="1:26">
      <c r="A22" s="83"/>
      <c r="B22" s="83"/>
      <c r="C22" s="83"/>
      <c r="D22" s="84"/>
      <c r="E22" s="84"/>
      <c r="F22" s="84"/>
      <c r="G22" s="83"/>
      <c r="H22" s="83"/>
      <c r="I22" s="83"/>
      <c r="J22" s="83"/>
      <c r="K22" s="83"/>
      <c r="L22" s="83"/>
      <c r="M22" s="83"/>
      <c r="N22" s="83"/>
      <c r="O22" s="83"/>
      <c r="P22" s="83"/>
      <c r="Q22" s="83"/>
      <c r="R22" s="83"/>
      <c r="S22" s="83"/>
      <c r="T22" s="83"/>
      <c r="U22" s="83"/>
      <c r="V22" s="83"/>
      <c r="W22" s="83"/>
      <c r="X22" s="83"/>
      <c r="Y22" s="83"/>
      <c r="Z22" s="83"/>
    </row>
    <row r="23" spans="1:26">
      <c r="A23" s="83"/>
      <c r="B23" s="83"/>
      <c r="C23" s="83"/>
      <c r="D23" s="84"/>
      <c r="E23" s="84"/>
      <c r="F23" s="84"/>
      <c r="G23" s="83"/>
      <c r="H23" s="83"/>
      <c r="I23" s="83"/>
      <c r="J23" s="83"/>
      <c r="K23" s="83"/>
      <c r="L23" s="83"/>
      <c r="M23" s="83"/>
      <c r="N23" s="83"/>
      <c r="O23" s="83"/>
      <c r="P23" s="83"/>
      <c r="Q23" s="83"/>
      <c r="R23" s="83"/>
      <c r="S23" s="83"/>
      <c r="T23" s="83"/>
      <c r="U23" s="83"/>
      <c r="V23" s="83"/>
      <c r="W23" s="83"/>
      <c r="X23" s="83"/>
      <c r="Y23" s="83"/>
      <c r="Z23" s="83"/>
    </row>
    <row r="24" spans="1:26">
      <c r="A24" s="83"/>
      <c r="B24" s="83"/>
      <c r="C24" s="83"/>
      <c r="D24" s="84"/>
      <c r="E24" s="84"/>
      <c r="F24" s="84"/>
      <c r="G24" s="83"/>
      <c r="H24" s="83"/>
      <c r="I24" s="83"/>
      <c r="J24" s="83"/>
      <c r="K24" s="83"/>
      <c r="L24" s="83"/>
      <c r="M24" s="83"/>
      <c r="N24" s="83"/>
      <c r="O24" s="83"/>
      <c r="P24" s="83"/>
      <c r="Q24" s="83"/>
      <c r="R24" s="83"/>
      <c r="S24" s="83"/>
      <c r="T24" s="83"/>
      <c r="U24" s="83"/>
      <c r="V24" s="83"/>
      <c r="W24" s="83"/>
      <c r="X24" s="83"/>
      <c r="Y24" s="83"/>
      <c r="Z24" s="83"/>
    </row>
    <row r="25" spans="1:26">
      <c r="A25" s="83"/>
      <c r="B25" s="83"/>
      <c r="C25" s="83"/>
      <c r="D25" s="84"/>
      <c r="E25" s="84"/>
      <c r="F25" s="84"/>
      <c r="G25" s="83"/>
      <c r="H25" s="83"/>
      <c r="I25" s="83"/>
      <c r="J25" s="83"/>
      <c r="K25" s="83"/>
      <c r="L25" s="83"/>
      <c r="M25" s="83"/>
      <c r="N25" s="83"/>
      <c r="O25" s="83"/>
      <c r="P25" s="83"/>
      <c r="Q25" s="83"/>
      <c r="R25" s="83"/>
      <c r="S25" s="83"/>
      <c r="T25" s="83"/>
      <c r="U25" s="83"/>
      <c r="V25" s="83"/>
      <c r="W25" s="83"/>
      <c r="X25" s="83"/>
      <c r="Y25" s="83"/>
      <c r="Z25" s="83"/>
    </row>
    <row r="26" spans="1:26">
      <c r="A26" s="83"/>
      <c r="B26" s="83"/>
      <c r="C26" s="83"/>
      <c r="D26" s="84"/>
      <c r="E26" s="84"/>
      <c r="F26" s="84"/>
      <c r="G26" s="83"/>
      <c r="H26" s="83"/>
      <c r="I26" s="83"/>
      <c r="J26" s="83"/>
      <c r="K26" s="83"/>
      <c r="L26" s="83"/>
      <c r="M26" s="83"/>
      <c r="N26" s="83"/>
      <c r="O26" s="83"/>
      <c r="P26" s="83"/>
      <c r="Q26" s="83"/>
      <c r="R26" s="83"/>
      <c r="S26" s="83"/>
      <c r="T26" s="83"/>
      <c r="U26" s="83"/>
      <c r="V26" s="83"/>
      <c r="W26" s="83"/>
      <c r="X26" s="83"/>
      <c r="Y26" s="83"/>
      <c r="Z26" s="83"/>
    </row>
    <row r="27" spans="1:26">
      <c r="A27" s="83"/>
      <c r="B27" s="83"/>
      <c r="C27" s="83"/>
      <c r="D27" s="84"/>
      <c r="E27" s="84"/>
      <c r="F27" s="84"/>
      <c r="G27" s="83"/>
      <c r="H27" s="83"/>
      <c r="I27" s="83"/>
      <c r="J27" s="83"/>
      <c r="K27" s="83"/>
      <c r="L27" s="83"/>
      <c r="M27" s="83"/>
      <c r="N27" s="83"/>
      <c r="O27" s="83"/>
      <c r="P27" s="83"/>
      <c r="Q27" s="83"/>
      <c r="R27" s="83"/>
      <c r="S27" s="83"/>
      <c r="T27" s="83"/>
      <c r="U27" s="83"/>
      <c r="V27" s="83"/>
      <c r="W27" s="83"/>
      <c r="X27" s="83"/>
      <c r="Y27" s="83"/>
      <c r="Z27" s="83"/>
    </row>
    <row r="28" spans="1:26">
      <c r="A28" s="83"/>
      <c r="B28" s="83"/>
      <c r="C28" s="83"/>
      <c r="D28" s="84"/>
      <c r="E28" s="84"/>
      <c r="F28" s="84"/>
      <c r="G28" s="83"/>
      <c r="H28" s="83"/>
      <c r="I28" s="83"/>
      <c r="J28" s="83"/>
      <c r="K28" s="83"/>
      <c r="L28" s="83"/>
      <c r="M28" s="83"/>
      <c r="N28" s="83"/>
      <c r="O28" s="83"/>
      <c r="P28" s="83"/>
      <c r="Q28" s="83"/>
      <c r="R28" s="83"/>
      <c r="S28" s="83"/>
      <c r="T28" s="83"/>
      <c r="U28" s="83"/>
      <c r="V28" s="83"/>
      <c r="W28" s="83"/>
      <c r="X28" s="83"/>
      <c r="Y28" s="83"/>
      <c r="Z28" s="83"/>
    </row>
    <row r="29" spans="1:26">
      <c r="A29" s="83"/>
      <c r="B29" s="83"/>
      <c r="C29" s="83"/>
      <c r="D29" s="84"/>
      <c r="E29" s="84"/>
      <c r="F29" s="84"/>
      <c r="G29" s="83"/>
      <c r="H29" s="83"/>
      <c r="I29" s="83"/>
      <c r="J29" s="83"/>
      <c r="K29" s="83"/>
      <c r="L29" s="83"/>
      <c r="M29" s="83"/>
      <c r="N29" s="83"/>
      <c r="O29" s="83"/>
      <c r="P29" s="83"/>
      <c r="Q29" s="83"/>
      <c r="R29" s="83"/>
      <c r="S29" s="83"/>
      <c r="T29" s="83"/>
      <c r="U29" s="83"/>
      <c r="V29" s="83"/>
      <c r="W29" s="83"/>
      <c r="X29" s="83"/>
      <c r="Y29" s="83"/>
      <c r="Z29" s="83"/>
    </row>
    <row r="30" spans="1:26">
      <c r="A30" s="83"/>
      <c r="B30" s="83"/>
      <c r="C30" s="83"/>
      <c r="D30" s="84"/>
      <c r="E30" s="84"/>
      <c r="F30" s="84"/>
      <c r="G30" s="83"/>
      <c r="H30" s="83"/>
      <c r="I30" s="83"/>
      <c r="J30" s="83"/>
      <c r="K30" s="83"/>
      <c r="L30" s="83"/>
      <c r="M30" s="83"/>
      <c r="N30" s="83"/>
      <c r="O30" s="83"/>
      <c r="P30" s="83"/>
      <c r="Q30" s="83"/>
      <c r="R30" s="83"/>
      <c r="S30" s="83"/>
      <c r="T30" s="83"/>
      <c r="U30" s="83"/>
      <c r="V30" s="83"/>
      <c r="W30" s="83"/>
      <c r="X30" s="83"/>
      <c r="Y30" s="83"/>
      <c r="Z30" s="83"/>
    </row>
    <row r="31" spans="1:26">
      <c r="A31" s="83"/>
      <c r="B31" s="83"/>
      <c r="C31" s="83"/>
      <c r="D31" s="84"/>
      <c r="E31" s="84"/>
      <c r="F31" s="84"/>
      <c r="G31" s="83"/>
      <c r="H31" s="83"/>
      <c r="I31" s="83"/>
      <c r="J31" s="83"/>
      <c r="K31" s="83"/>
      <c r="L31" s="83"/>
      <c r="M31" s="83"/>
      <c r="N31" s="83"/>
      <c r="O31" s="83"/>
      <c r="P31" s="83"/>
      <c r="Q31" s="83"/>
      <c r="R31" s="83"/>
      <c r="S31" s="83"/>
      <c r="T31" s="83"/>
      <c r="U31" s="83"/>
      <c r="V31" s="83"/>
      <c r="W31" s="83"/>
      <c r="X31" s="83"/>
      <c r="Y31" s="83"/>
      <c r="Z31" s="83"/>
    </row>
    <row r="32" spans="1:26">
      <c r="A32" s="83"/>
      <c r="B32" s="83"/>
      <c r="C32" s="83"/>
      <c r="D32" s="84"/>
      <c r="E32" s="84"/>
      <c r="F32" s="84"/>
      <c r="G32" s="83"/>
      <c r="H32" s="83"/>
      <c r="I32" s="83"/>
      <c r="J32" s="83"/>
      <c r="K32" s="83"/>
      <c r="L32" s="83"/>
      <c r="M32" s="83"/>
      <c r="N32" s="83"/>
      <c r="O32" s="83"/>
      <c r="P32" s="83"/>
      <c r="Q32" s="83"/>
      <c r="R32" s="83"/>
      <c r="S32" s="83"/>
      <c r="T32" s="83"/>
      <c r="U32" s="83"/>
      <c r="V32" s="83"/>
      <c r="W32" s="83"/>
      <c r="X32" s="83"/>
      <c r="Y32" s="83"/>
      <c r="Z32" s="83"/>
    </row>
    <row r="33" spans="1:26">
      <c r="A33" s="83"/>
      <c r="B33" s="83"/>
      <c r="C33" s="83"/>
      <c r="D33" s="84"/>
      <c r="E33" s="84"/>
      <c r="F33" s="84"/>
      <c r="G33" s="83"/>
      <c r="H33" s="83"/>
      <c r="I33" s="83"/>
      <c r="J33" s="83"/>
      <c r="K33" s="83"/>
      <c r="L33" s="83"/>
      <c r="M33" s="83"/>
      <c r="N33" s="83"/>
      <c r="O33" s="83"/>
      <c r="P33" s="83"/>
      <c r="Q33" s="83"/>
      <c r="R33" s="83"/>
      <c r="S33" s="83"/>
      <c r="T33" s="83"/>
      <c r="U33" s="83"/>
      <c r="V33" s="83"/>
      <c r="W33" s="83"/>
      <c r="X33" s="83"/>
      <c r="Y33" s="83"/>
      <c r="Z33" s="83"/>
    </row>
    <row r="34" spans="1:26">
      <c r="A34" s="83"/>
      <c r="B34" s="83"/>
      <c r="C34" s="83"/>
      <c r="D34" s="84"/>
      <c r="E34" s="84"/>
      <c r="F34" s="84"/>
      <c r="G34" s="83"/>
      <c r="H34" s="83"/>
      <c r="I34" s="83"/>
      <c r="J34" s="83"/>
      <c r="K34" s="83"/>
      <c r="L34" s="83"/>
      <c r="M34" s="83"/>
      <c r="N34" s="83"/>
      <c r="O34" s="83"/>
      <c r="P34" s="83"/>
      <c r="Q34" s="83"/>
      <c r="R34" s="83"/>
      <c r="S34" s="83"/>
      <c r="T34" s="83"/>
      <c r="U34" s="83"/>
      <c r="V34" s="83"/>
      <c r="W34" s="83"/>
      <c r="X34" s="83"/>
      <c r="Y34" s="83"/>
      <c r="Z34" s="83"/>
    </row>
    <row r="35" spans="1:26">
      <c r="A35" s="83"/>
      <c r="B35" s="83"/>
      <c r="C35" s="83"/>
      <c r="D35" s="84"/>
      <c r="E35" s="84"/>
      <c r="F35" s="84"/>
      <c r="G35" s="83"/>
      <c r="H35" s="83"/>
      <c r="I35" s="83"/>
      <c r="J35" s="83"/>
      <c r="K35" s="83"/>
      <c r="L35" s="83"/>
      <c r="M35" s="83"/>
      <c r="N35" s="83"/>
      <c r="O35" s="83"/>
      <c r="P35" s="83"/>
      <c r="Q35" s="83"/>
      <c r="R35" s="83"/>
      <c r="S35" s="83"/>
      <c r="T35" s="83"/>
      <c r="U35" s="83"/>
      <c r="V35" s="83"/>
      <c r="W35" s="83"/>
      <c r="X35" s="83"/>
      <c r="Y35" s="83"/>
      <c r="Z35" s="83"/>
    </row>
    <row r="36" spans="1:26">
      <c r="A36" s="83"/>
      <c r="B36" s="83"/>
      <c r="C36" s="83"/>
      <c r="D36" s="84"/>
      <c r="E36" s="84"/>
      <c r="F36" s="84"/>
      <c r="G36" s="83"/>
      <c r="H36" s="83"/>
      <c r="I36" s="83"/>
      <c r="J36" s="83"/>
      <c r="K36" s="83"/>
      <c r="L36" s="83"/>
      <c r="M36" s="83"/>
      <c r="N36" s="83"/>
      <c r="O36" s="83"/>
      <c r="P36" s="83"/>
      <c r="Q36" s="83"/>
      <c r="R36" s="83"/>
      <c r="S36" s="83"/>
      <c r="T36" s="83"/>
      <c r="U36" s="83"/>
      <c r="V36" s="83"/>
      <c r="W36" s="83"/>
      <c r="X36" s="83"/>
      <c r="Y36" s="83"/>
      <c r="Z36" s="83"/>
    </row>
    <row r="37" spans="1:26">
      <c r="A37" s="83"/>
      <c r="B37" s="83"/>
      <c r="C37" s="83"/>
      <c r="D37" s="84"/>
      <c r="E37" s="84"/>
      <c r="F37" s="84"/>
      <c r="G37" s="83"/>
      <c r="H37" s="83"/>
      <c r="I37" s="83"/>
      <c r="J37" s="83"/>
      <c r="K37" s="83"/>
      <c r="L37" s="83"/>
      <c r="M37" s="83"/>
      <c r="N37" s="83"/>
      <c r="O37" s="83"/>
      <c r="P37" s="83"/>
      <c r="Q37" s="83"/>
      <c r="R37" s="83"/>
      <c r="S37" s="83"/>
      <c r="T37" s="83"/>
      <c r="U37" s="83"/>
      <c r="V37" s="83"/>
      <c r="W37" s="83"/>
      <c r="X37" s="83"/>
      <c r="Y37" s="83"/>
      <c r="Z37" s="83"/>
    </row>
    <row r="38" spans="1:26">
      <c r="A38" s="83"/>
      <c r="B38" s="83"/>
      <c r="C38" s="83"/>
      <c r="D38" s="84"/>
      <c r="E38" s="84"/>
      <c r="F38" s="84"/>
      <c r="G38" s="83"/>
      <c r="H38" s="83"/>
      <c r="I38" s="83"/>
      <c r="J38" s="83"/>
      <c r="K38" s="83"/>
      <c r="L38" s="83"/>
      <c r="M38" s="83"/>
      <c r="N38" s="83"/>
      <c r="O38" s="83"/>
      <c r="P38" s="83"/>
      <c r="Q38" s="83"/>
      <c r="R38" s="83"/>
      <c r="S38" s="83"/>
      <c r="T38" s="83"/>
      <c r="U38" s="83"/>
      <c r="V38" s="83"/>
      <c r="W38" s="83"/>
      <c r="X38" s="83"/>
      <c r="Y38" s="83"/>
      <c r="Z38" s="83"/>
    </row>
    <row r="39" spans="1:26">
      <c r="A39" s="83"/>
      <c r="B39" s="83"/>
      <c r="C39" s="83"/>
      <c r="D39" s="84"/>
      <c r="E39" s="84"/>
      <c r="F39" s="84"/>
      <c r="G39" s="83"/>
      <c r="H39" s="83"/>
      <c r="I39" s="83"/>
      <c r="J39" s="83"/>
      <c r="K39" s="83"/>
      <c r="L39" s="83"/>
      <c r="M39" s="83"/>
      <c r="N39" s="83"/>
      <c r="O39" s="83"/>
      <c r="P39" s="83"/>
      <c r="Q39" s="83"/>
      <c r="R39" s="83"/>
      <c r="S39" s="83"/>
      <c r="T39" s="83"/>
      <c r="U39" s="83"/>
      <c r="V39" s="83"/>
      <c r="W39" s="83"/>
      <c r="X39" s="83"/>
      <c r="Y39" s="83"/>
      <c r="Z39" s="83"/>
    </row>
    <row r="40" spans="1:26">
      <c r="A40" s="83"/>
      <c r="B40" s="83"/>
      <c r="C40" s="83"/>
      <c r="D40" s="84"/>
      <c r="E40" s="84"/>
      <c r="F40" s="84"/>
      <c r="G40" s="83"/>
      <c r="H40" s="83"/>
      <c r="I40" s="83"/>
      <c r="J40" s="83"/>
      <c r="K40" s="83"/>
      <c r="L40" s="83"/>
      <c r="M40" s="83"/>
      <c r="N40" s="83"/>
      <c r="O40" s="83"/>
      <c r="P40" s="83"/>
      <c r="Q40" s="83"/>
      <c r="R40" s="83"/>
      <c r="S40" s="83"/>
      <c r="T40" s="83"/>
      <c r="U40" s="83"/>
      <c r="V40" s="83"/>
      <c r="W40" s="83"/>
      <c r="X40" s="83"/>
      <c r="Y40" s="83"/>
      <c r="Z40" s="83"/>
    </row>
    <row r="41" spans="1:26">
      <c r="A41" s="83"/>
      <c r="B41" s="83"/>
      <c r="C41" s="83"/>
      <c r="D41" s="84"/>
      <c r="E41" s="84"/>
      <c r="F41" s="84"/>
      <c r="G41" s="83"/>
      <c r="H41" s="83"/>
      <c r="I41" s="83"/>
      <c r="J41" s="83"/>
      <c r="K41" s="83"/>
      <c r="L41" s="83"/>
      <c r="M41" s="83"/>
      <c r="N41" s="83"/>
      <c r="O41" s="83"/>
      <c r="P41" s="83"/>
      <c r="Q41" s="83"/>
      <c r="R41" s="83"/>
      <c r="S41" s="83"/>
      <c r="T41" s="83"/>
      <c r="U41" s="83"/>
      <c r="V41" s="83"/>
      <c r="W41" s="83"/>
      <c r="X41" s="83"/>
      <c r="Y41" s="83"/>
      <c r="Z41" s="83"/>
    </row>
    <row r="42" spans="1:26">
      <c r="A42" s="83"/>
      <c r="B42" s="83"/>
      <c r="C42" s="83"/>
      <c r="D42" s="84"/>
      <c r="E42" s="84"/>
      <c r="F42" s="84"/>
      <c r="G42" s="83"/>
      <c r="H42" s="83"/>
      <c r="I42" s="83"/>
      <c r="J42" s="83"/>
      <c r="K42" s="83"/>
      <c r="L42" s="83"/>
      <c r="M42" s="83"/>
      <c r="N42" s="83"/>
      <c r="O42" s="83"/>
      <c r="P42" s="83"/>
      <c r="Q42" s="83"/>
      <c r="R42" s="83"/>
      <c r="S42" s="83"/>
      <c r="T42" s="83"/>
      <c r="U42" s="83"/>
      <c r="V42" s="83"/>
      <c r="W42" s="83"/>
      <c r="X42" s="83"/>
      <c r="Y42" s="83"/>
      <c r="Z42" s="83"/>
    </row>
    <row r="43" spans="1:26">
      <c r="A43" s="83"/>
      <c r="B43" s="83"/>
      <c r="C43" s="83"/>
      <c r="D43" s="84"/>
      <c r="E43" s="84"/>
      <c r="F43" s="84"/>
      <c r="G43" s="83"/>
      <c r="H43" s="83"/>
      <c r="I43" s="83"/>
      <c r="J43" s="83"/>
      <c r="K43" s="83"/>
      <c r="L43" s="83"/>
      <c r="M43" s="83"/>
      <c r="N43" s="83"/>
      <c r="O43" s="83"/>
      <c r="P43" s="83"/>
      <c r="Q43" s="83"/>
      <c r="R43" s="83"/>
      <c r="S43" s="83"/>
      <c r="T43" s="83"/>
      <c r="U43" s="83"/>
      <c r="V43" s="83"/>
      <c r="W43" s="83"/>
      <c r="X43" s="83"/>
      <c r="Y43" s="83"/>
      <c r="Z43" s="83"/>
    </row>
    <row r="44" spans="1:26">
      <c r="A44" s="83"/>
      <c r="B44" s="83"/>
      <c r="C44" s="83"/>
      <c r="D44" s="84"/>
      <c r="E44" s="84"/>
      <c r="F44" s="84"/>
      <c r="G44" s="83"/>
      <c r="H44" s="83"/>
      <c r="I44" s="83"/>
      <c r="J44" s="83"/>
      <c r="K44" s="83"/>
      <c r="L44" s="83"/>
      <c r="M44" s="83"/>
      <c r="N44" s="83"/>
      <c r="O44" s="83"/>
      <c r="P44" s="83"/>
      <c r="Q44" s="83"/>
      <c r="R44" s="83"/>
      <c r="S44" s="83"/>
      <c r="T44" s="83"/>
      <c r="U44" s="83"/>
      <c r="V44" s="83"/>
      <c r="W44" s="83"/>
      <c r="X44" s="83"/>
      <c r="Y44" s="83"/>
      <c r="Z44" s="83"/>
    </row>
    <row r="45" spans="1:26">
      <c r="A45" s="83"/>
      <c r="B45" s="83"/>
      <c r="C45" s="83"/>
      <c r="D45" s="84"/>
      <c r="E45" s="84"/>
      <c r="F45" s="84"/>
      <c r="G45" s="83"/>
      <c r="H45" s="83"/>
      <c r="I45" s="83"/>
      <c r="J45" s="83"/>
      <c r="K45" s="83"/>
      <c r="L45" s="83"/>
      <c r="M45" s="83"/>
      <c r="N45" s="83"/>
      <c r="O45" s="83"/>
      <c r="P45" s="83"/>
      <c r="Q45" s="83"/>
      <c r="R45" s="83"/>
      <c r="S45" s="83"/>
      <c r="T45" s="83"/>
      <c r="U45" s="83"/>
      <c r="V45" s="83"/>
      <c r="W45" s="83"/>
      <c r="X45" s="83"/>
      <c r="Y45" s="83"/>
      <c r="Z45" s="83"/>
    </row>
    <row r="46" spans="1:26">
      <c r="A46" s="83"/>
      <c r="B46" s="83"/>
      <c r="C46" s="83"/>
      <c r="D46" s="84"/>
      <c r="E46" s="84"/>
      <c r="F46" s="84"/>
      <c r="G46" s="83"/>
      <c r="H46" s="83"/>
      <c r="I46" s="83"/>
      <c r="J46" s="83"/>
      <c r="K46" s="83"/>
      <c r="L46" s="83"/>
      <c r="M46" s="83"/>
      <c r="N46" s="83"/>
      <c r="O46" s="83"/>
      <c r="P46" s="83"/>
      <c r="Q46" s="83"/>
      <c r="R46" s="83"/>
      <c r="S46" s="83"/>
      <c r="T46" s="83"/>
      <c r="U46" s="83"/>
      <c r="V46" s="83"/>
      <c r="W46" s="83"/>
      <c r="X46" s="83"/>
      <c r="Y46" s="83"/>
      <c r="Z46" s="83"/>
    </row>
    <row r="47" spans="1:26">
      <c r="A47" s="83"/>
      <c r="B47" s="83"/>
      <c r="C47" s="83"/>
      <c r="D47" s="84"/>
      <c r="E47" s="84"/>
      <c r="F47" s="84"/>
      <c r="G47" s="83"/>
      <c r="H47" s="83"/>
      <c r="I47" s="83"/>
      <c r="J47" s="83"/>
      <c r="K47" s="83"/>
      <c r="L47" s="83"/>
      <c r="M47" s="83"/>
      <c r="N47" s="83"/>
      <c r="O47" s="83"/>
      <c r="P47" s="83"/>
      <c r="Q47" s="83"/>
      <c r="R47" s="83"/>
      <c r="S47" s="83"/>
      <c r="T47" s="83"/>
      <c r="U47" s="83"/>
      <c r="V47" s="83"/>
      <c r="W47" s="83"/>
      <c r="X47" s="83"/>
      <c r="Y47" s="83"/>
      <c r="Z47" s="83"/>
    </row>
    <row r="48" spans="1:26">
      <c r="A48" s="83"/>
      <c r="B48" s="83"/>
      <c r="C48" s="83"/>
      <c r="D48" s="84"/>
      <c r="E48" s="84"/>
      <c r="F48" s="84"/>
      <c r="G48" s="83"/>
      <c r="H48" s="83"/>
      <c r="I48" s="83"/>
      <c r="J48" s="83"/>
      <c r="K48" s="83"/>
      <c r="L48" s="83"/>
      <c r="M48" s="83"/>
      <c r="N48" s="83"/>
      <c r="O48" s="83"/>
      <c r="P48" s="83"/>
      <c r="Q48" s="83"/>
      <c r="R48" s="83"/>
      <c r="S48" s="83"/>
      <c r="T48" s="83"/>
      <c r="U48" s="83"/>
      <c r="V48" s="83"/>
      <c r="W48" s="83"/>
      <c r="X48" s="83"/>
      <c r="Y48" s="83"/>
      <c r="Z48" s="83"/>
    </row>
    <row r="49" spans="1:26">
      <c r="A49" s="83"/>
      <c r="B49" s="83"/>
      <c r="C49" s="83"/>
      <c r="D49" s="84"/>
      <c r="E49" s="84"/>
      <c r="F49" s="84"/>
      <c r="G49" s="83"/>
      <c r="H49" s="83"/>
      <c r="I49" s="83"/>
      <c r="J49" s="83"/>
      <c r="K49" s="83"/>
      <c r="L49" s="83"/>
      <c r="M49" s="83"/>
      <c r="N49" s="83"/>
      <c r="O49" s="83"/>
      <c r="P49" s="83"/>
      <c r="Q49" s="83"/>
      <c r="R49" s="83"/>
      <c r="S49" s="83"/>
      <c r="T49" s="83"/>
      <c r="U49" s="83"/>
      <c r="V49" s="83"/>
      <c r="W49" s="83"/>
      <c r="X49" s="83"/>
      <c r="Y49" s="83"/>
      <c r="Z49" s="83"/>
    </row>
    <row r="50" spans="1:26">
      <c r="A50" s="83"/>
      <c r="B50" s="83"/>
      <c r="C50" s="83"/>
      <c r="D50" s="84"/>
      <c r="E50" s="84"/>
      <c r="F50" s="84"/>
      <c r="G50" s="83"/>
      <c r="H50" s="83"/>
      <c r="I50" s="83"/>
      <c r="J50" s="83"/>
      <c r="K50" s="83"/>
      <c r="L50" s="83"/>
      <c r="M50" s="83"/>
      <c r="N50" s="83"/>
      <c r="O50" s="83"/>
      <c r="P50" s="83"/>
      <c r="Q50" s="83"/>
      <c r="R50" s="83"/>
      <c r="S50" s="83"/>
      <c r="T50" s="83"/>
      <c r="U50" s="83"/>
      <c r="V50" s="83"/>
      <c r="W50" s="83"/>
      <c r="X50" s="83"/>
      <c r="Y50" s="83"/>
      <c r="Z50" s="83"/>
    </row>
    <row r="51" spans="1:26">
      <c r="A51" s="83"/>
      <c r="B51" s="83"/>
      <c r="C51" s="83"/>
      <c r="D51" s="84"/>
      <c r="E51" s="84"/>
      <c r="F51" s="84"/>
      <c r="G51" s="83"/>
      <c r="H51" s="83"/>
      <c r="I51" s="83"/>
      <c r="J51" s="83"/>
      <c r="K51" s="83"/>
      <c r="L51" s="83"/>
      <c r="M51" s="83"/>
      <c r="N51" s="83"/>
      <c r="O51" s="83"/>
      <c r="P51" s="83"/>
      <c r="Q51" s="83"/>
      <c r="R51" s="83"/>
      <c r="S51" s="83"/>
      <c r="T51" s="83"/>
      <c r="U51" s="83"/>
      <c r="V51" s="83"/>
      <c r="W51" s="83"/>
      <c r="X51" s="83"/>
      <c r="Y51" s="83"/>
      <c r="Z51" s="83"/>
    </row>
    <row r="52" spans="1:26">
      <c r="A52" s="83"/>
      <c r="B52" s="83"/>
      <c r="C52" s="83"/>
      <c r="D52" s="84"/>
      <c r="E52" s="84"/>
      <c r="F52" s="84"/>
      <c r="G52" s="83"/>
      <c r="H52" s="83"/>
      <c r="I52" s="83"/>
      <c r="J52" s="83"/>
      <c r="K52" s="83"/>
      <c r="L52" s="83"/>
      <c r="M52" s="83"/>
      <c r="N52" s="83"/>
      <c r="O52" s="83"/>
      <c r="P52" s="83"/>
      <c r="Q52" s="83"/>
      <c r="R52" s="83"/>
      <c r="S52" s="83"/>
      <c r="T52" s="83"/>
      <c r="U52" s="83"/>
      <c r="V52" s="83"/>
      <c r="W52" s="83"/>
      <c r="X52" s="83"/>
      <c r="Y52" s="83"/>
      <c r="Z52" s="83"/>
    </row>
    <row r="53" spans="1:26">
      <c r="A53" s="83"/>
      <c r="B53" s="83"/>
      <c r="C53" s="83"/>
      <c r="D53" s="84"/>
      <c r="E53" s="84"/>
      <c r="F53" s="84"/>
      <c r="G53" s="83"/>
      <c r="H53" s="83"/>
      <c r="I53" s="83"/>
      <c r="J53" s="83"/>
      <c r="K53" s="83"/>
      <c r="L53" s="83"/>
      <c r="M53" s="83"/>
      <c r="N53" s="83"/>
      <c r="O53" s="83"/>
      <c r="P53" s="83"/>
      <c r="Q53" s="83"/>
      <c r="R53" s="83"/>
      <c r="S53" s="83"/>
      <c r="T53" s="83"/>
      <c r="U53" s="83"/>
      <c r="V53" s="83"/>
      <c r="W53" s="83"/>
      <c r="X53" s="83"/>
      <c r="Y53" s="83"/>
      <c r="Z53" s="83"/>
    </row>
    <row r="54" spans="1:26">
      <c r="A54" s="83"/>
      <c r="B54" s="83"/>
      <c r="C54" s="83"/>
      <c r="D54" s="84"/>
      <c r="E54" s="84"/>
      <c r="F54" s="84"/>
      <c r="G54" s="83"/>
      <c r="H54" s="83"/>
      <c r="I54" s="83"/>
      <c r="J54" s="83"/>
      <c r="K54" s="83"/>
      <c r="L54" s="83"/>
      <c r="M54" s="83"/>
      <c r="N54" s="83"/>
      <c r="O54" s="83"/>
      <c r="P54" s="83"/>
      <c r="Q54" s="83"/>
      <c r="R54" s="83"/>
      <c r="S54" s="83"/>
      <c r="T54" s="83"/>
      <c r="U54" s="83"/>
      <c r="V54" s="83"/>
      <c r="W54" s="83"/>
      <c r="X54" s="83"/>
      <c r="Y54" s="83"/>
      <c r="Z54" s="83"/>
    </row>
    <row r="55" spans="1:26">
      <c r="A55" s="83"/>
      <c r="B55" s="83"/>
      <c r="C55" s="83"/>
      <c r="D55" s="84"/>
      <c r="E55" s="84"/>
      <c r="F55" s="84"/>
      <c r="G55" s="83"/>
      <c r="H55" s="83"/>
      <c r="I55" s="83"/>
      <c r="J55" s="83"/>
      <c r="K55" s="83"/>
      <c r="L55" s="83"/>
      <c r="M55" s="83"/>
      <c r="N55" s="83"/>
      <c r="O55" s="83"/>
      <c r="P55" s="83"/>
      <c r="Q55" s="83"/>
      <c r="R55" s="83"/>
      <c r="S55" s="83"/>
      <c r="T55" s="83"/>
      <c r="U55" s="83"/>
      <c r="V55" s="83"/>
      <c r="W55" s="83"/>
      <c r="X55" s="83"/>
      <c r="Y55" s="83"/>
      <c r="Z55" s="83"/>
    </row>
    <row r="56" spans="1:26">
      <c r="A56" s="83"/>
      <c r="B56" s="83"/>
      <c r="C56" s="83"/>
      <c r="D56" s="84"/>
      <c r="E56" s="84"/>
      <c r="F56" s="84"/>
      <c r="G56" s="83"/>
      <c r="H56" s="83"/>
      <c r="I56" s="83"/>
      <c r="J56" s="83"/>
      <c r="K56" s="83"/>
      <c r="L56" s="83"/>
      <c r="M56" s="83"/>
      <c r="N56" s="83"/>
      <c r="O56" s="83"/>
      <c r="P56" s="83"/>
      <c r="Q56" s="83"/>
      <c r="R56" s="83"/>
      <c r="S56" s="83"/>
      <c r="T56" s="83"/>
      <c r="U56" s="83"/>
      <c r="V56" s="83"/>
      <c r="W56" s="83"/>
      <c r="X56" s="83"/>
      <c r="Y56" s="83"/>
      <c r="Z56" s="83"/>
    </row>
    <row r="57" spans="1:26">
      <c r="A57" s="83"/>
      <c r="B57" s="83"/>
      <c r="C57" s="83"/>
      <c r="D57" s="84"/>
      <c r="E57" s="84"/>
      <c r="F57" s="84"/>
      <c r="G57" s="83"/>
      <c r="H57" s="83"/>
      <c r="I57" s="83"/>
      <c r="J57" s="83"/>
      <c r="K57" s="83"/>
      <c r="L57" s="83"/>
      <c r="M57" s="83"/>
      <c r="N57" s="83"/>
      <c r="O57" s="83"/>
      <c r="P57" s="83"/>
      <c r="Q57" s="83"/>
      <c r="R57" s="83"/>
      <c r="S57" s="83"/>
      <c r="T57" s="83"/>
      <c r="U57" s="83"/>
      <c r="V57" s="83"/>
      <c r="W57" s="83"/>
      <c r="X57" s="83"/>
      <c r="Y57" s="83"/>
      <c r="Z57" s="83"/>
    </row>
    <row r="58" spans="1:26">
      <c r="A58" s="83"/>
      <c r="B58" s="83"/>
      <c r="C58" s="83"/>
      <c r="D58" s="84"/>
      <c r="E58" s="84"/>
      <c r="F58" s="84"/>
      <c r="G58" s="83"/>
      <c r="H58" s="83"/>
      <c r="I58" s="83"/>
      <c r="J58" s="83"/>
      <c r="K58" s="83"/>
      <c r="L58" s="83"/>
      <c r="M58" s="83"/>
      <c r="N58" s="83"/>
      <c r="O58" s="83"/>
      <c r="P58" s="83"/>
      <c r="Q58" s="83"/>
      <c r="R58" s="83"/>
      <c r="S58" s="83"/>
      <c r="T58" s="83"/>
      <c r="U58" s="83"/>
      <c r="V58" s="83"/>
      <c r="W58" s="83"/>
      <c r="X58" s="83"/>
      <c r="Y58" s="83"/>
      <c r="Z58" s="83"/>
    </row>
    <row r="59" spans="1:26">
      <c r="A59" s="83"/>
      <c r="B59" s="83"/>
      <c r="C59" s="83"/>
      <c r="D59" s="84"/>
      <c r="E59" s="84"/>
      <c r="F59" s="84"/>
      <c r="G59" s="83"/>
      <c r="H59" s="83"/>
      <c r="I59" s="83"/>
      <c r="J59" s="83"/>
      <c r="K59" s="83"/>
      <c r="L59" s="83"/>
      <c r="M59" s="83"/>
      <c r="N59" s="83"/>
      <c r="O59" s="83"/>
      <c r="P59" s="83"/>
      <c r="Q59" s="83"/>
      <c r="R59" s="83"/>
      <c r="S59" s="83"/>
      <c r="T59" s="83"/>
      <c r="U59" s="83"/>
      <c r="V59" s="83"/>
      <c r="W59" s="83"/>
      <c r="X59" s="83"/>
      <c r="Y59" s="83"/>
      <c r="Z59" s="83"/>
    </row>
    <row r="60" spans="1:26">
      <c r="A60" s="83"/>
      <c r="B60" s="83"/>
      <c r="C60" s="83"/>
      <c r="D60" s="84"/>
      <c r="E60" s="84"/>
      <c r="F60" s="84"/>
      <c r="G60" s="83"/>
      <c r="H60" s="83"/>
      <c r="I60" s="83"/>
      <c r="J60" s="83"/>
      <c r="K60" s="83"/>
      <c r="L60" s="83"/>
      <c r="M60" s="83"/>
      <c r="N60" s="83"/>
      <c r="O60" s="83"/>
      <c r="P60" s="83"/>
      <c r="Q60" s="83"/>
      <c r="R60" s="83"/>
      <c r="S60" s="83"/>
      <c r="T60" s="83"/>
      <c r="U60" s="83"/>
      <c r="V60" s="83"/>
      <c r="W60" s="83"/>
      <c r="X60" s="83"/>
      <c r="Y60" s="83"/>
      <c r="Z60" s="83"/>
    </row>
    <row r="61" spans="1:26">
      <c r="A61" s="83"/>
      <c r="B61" s="83"/>
      <c r="C61" s="83"/>
      <c r="D61" s="84"/>
      <c r="E61" s="84"/>
      <c r="F61" s="84"/>
      <c r="G61" s="83"/>
      <c r="H61" s="83"/>
      <c r="I61" s="83"/>
      <c r="J61" s="83"/>
      <c r="K61" s="83"/>
      <c r="L61" s="83"/>
      <c r="M61" s="83"/>
      <c r="N61" s="83"/>
      <c r="O61" s="83"/>
      <c r="P61" s="83"/>
      <c r="Q61" s="83"/>
      <c r="R61" s="83"/>
      <c r="S61" s="83"/>
      <c r="T61" s="83"/>
      <c r="U61" s="83"/>
      <c r="V61" s="83"/>
      <c r="W61" s="83"/>
      <c r="X61" s="83"/>
      <c r="Y61" s="83"/>
      <c r="Z61" s="83"/>
    </row>
    <row r="62" spans="1:26">
      <c r="A62" s="83"/>
      <c r="B62" s="83"/>
      <c r="C62" s="83"/>
      <c r="D62" s="84"/>
      <c r="E62" s="84"/>
      <c r="F62" s="84"/>
      <c r="G62" s="83"/>
      <c r="H62" s="83"/>
      <c r="I62" s="83"/>
      <c r="J62" s="83"/>
      <c r="K62" s="83"/>
      <c r="L62" s="83"/>
      <c r="M62" s="83"/>
      <c r="N62" s="83"/>
      <c r="O62" s="83"/>
      <c r="P62" s="83"/>
      <c r="Q62" s="83"/>
      <c r="R62" s="83"/>
      <c r="S62" s="83"/>
      <c r="T62" s="83"/>
      <c r="U62" s="83"/>
      <c r="V62" s="83"/>
      <c r="W62" s="83"/>
      <c r="X62" s="83"/>
      <c r="Y62" s="83"/>
      <c r="Z62" s="83"/>
    </row>
    <row r="63" spans="1:26">
      <c r="A63" s="83"/>
      <c r="B63" s="83"/>
      <c r="C63" s="83"/>
      <c r="D63" s="84"/>
      <c r="E63" s="84"/>
      <c r="F63" s="84"/>
      <c r="G63" s="83"/>
      <c r="H63" s="83"/>
      <c r="I63" s="83"/>
      <c r="J63" s="83"/>
      <c r="K63" s="83"/>
      <c r="L63" s="83"/>
      <c r="M63" s="83"/>
      <c r="N63" s="83"/>
      <c r="O63" s="83"/>
      <c r="P63" s="83"/>
      <c r="Q63" s="83"/>
      <c r="R63" s="83"/>
      <c r="S63" s="83"/>
      <c r="T63" s="83"/>
      <c r="U63" s="83"/>
      <c r="V63" s="83"/>
      <c r="W63" s="83"/>
      <c r="X63" s="83"/>
      <c r="Y63" s="83"/>
      <c r="Z63" s="83"/>
    </row>
    <row r="64" spans="1:26">
      <c r="A64" s="83"/>
      <c r="B64" s="83"/>
      <c r="C64" s="83"/>
      <c r="D64" s="84"/>
      <c r="E64" s="84"/>
      <c r="F64" s="84"/>
      <c r="G64" s="83"/>
      <c r="H64" s="83"/>
      <c r="I64" s="83"/>
      <c r="J64" s="83"/>
      <c r="K64" s="83"/>
      <c r="L64" s="83"/>
      <c r="M64" s="83"/>
      <c r="N64" s="83"/>
      <c r="O64" s="83"/>
      <c r="P64" s="83"/>
      <c r="Q64" s="83"/>
      <c r="R64" s="83"/>
      <c r="S64" s="83"/>
      <c r="T64" s="83"/>
      <c r="U64" s="83"/>
      <c r="V64" s="83"/>
      <c r="W64" s="83"/>
      <c r="X64" s="83"/>
      <c r="Y64" s="83"/>
      <c r="Z64" s="83"/>
    </row>
    <row r="65" spans="1:26">
      <c r="A65" s="83"/>
      <c r="B65" s="83"/>
      <c r="C65" s="83"/>
      <c r="D65" s="84"/>
      <c r="E65" s="84"/>
      <c r="F65" s="84"/>
      <c r="G65" s="83"/>
      <c r="H65" s="83"/>
      <c r="I65" s="83"/>
      <c r="J65" s="83"/>
      <c r="K65" s="83"/>
      <c r="L65" s="83"/>
      <c r="M65" s="83"/>
      <c r="N65" s="83"/>
      <c r="O65" s="83"/>
      <c r="P65" s="83"/>
      <c r="Q65" s="83"/>
      <c r="R65" s="83"/>
      <c r="S65" s="83"/>
      <c r="T65" s="83"/>
      <c r="U65" s="83"/>
      <c r="V65" s="83"/>
      <c r="W65" s="83"/>
      <c r="X65" s="83"/>
      <c r="Y65" s="83"/>
      <c r="Z65" s="83"/>
    </row>
    <row r="66" spans="1:26">
      <c r="A66" s="83"/>
      <c r="B66" s="83"/>
      <c r="C66" s="83"/>
      <c r="D66" s="84"/>
      <c r="E66" s="84"/>
      <c r="F66" s="84"/>
      <c r="G66" s="83"/>
      <c r="H66" s="83"/>
      <c r="I66" s="83"/>
      <c r="J66" s="83"/>
      <c r="K66" s="83"/>
      <c r="L66" s="83"/>
      <c r="M66" s="83"/>
      <c r="N66" s="83"/>
      <c r="O66" s="83"/>
      <c r="P66" s="83"/>
      <c r="Q66" s="83"/>
      <c r="R66" s="83"/>
      <c r="S66" s="83"/>
      <c r="T66" s="83"/>
      <c r="U66" s="83"/>
      <c r="V66" s="83"/>
      <c r="W66" s="83"/>
      <c r="X66" s="83"/>
      <c r="Y66" s="83"/>
      <c r="Z66" s="83"/>
    </row>
    <row r="67" spans="1:26">
      <c r="A67" s="83"/>
      <c r="B67" s="83"/>
      <c r="C67" s="83"/>
      <c r="D67" s="84"/>
      <c r="E67" s="84"/>
      <c r="F67" s="84"/>
      <c r="G67" s="83"/>
      <c r="H67" s="83"/>
      <c r="I67" s="83"/>
      <c r="J67" s="83"/>
      <c r="K67" s="83"/>
      <c r="L67" s="83"/>
      <c r="M67" s="83"/>
      <c r="N67" s="83"/>
      <c r="O67" s="83"/>
      <c r="P67" s="83"/>
      <c r="Q67" s="83"/>
      <c r="R67" s="83"/>
      <c r="S67" s="83"/>
      <c r="T67" s="83"/>
      <c r="U67" s="83"/>
      <c r="V67" s="83"/>
      <c r="W67" s="83"/>
      <c r="X67" s="83"/>
      <c r="Y67" s="83"/>
      <c r="Z67" s="83"/>
    </row>
    <row r="68" spans="1:26">
      <c r="A68" s="83"/>
      <c r="B68" s="83"/>
      <c r="C68" s="83"/>
      <c r="D68" s="84"/>
      <c r="E68" s="84"/>
      <c r="F68" s="84"/>
      <c r="G68" s="83"/>
      <c r="H68" s="83"/>
      <c r="I68" s="83"/>
      <c r="J68" s="83"/>
      <c r="K68" s="83"/>
      <c r="L68" s="83"/>
      <c r="M68" s="83"/>
      <c r="N68" s="83"/>
      <c r="O68" s="83"/>
      <c r="P68" s="83"/>
      <c r="Q68" s="83"/>
      <c r="R68" s="83"/>
      <c r="S68" s="83"/>
      <c r="T68" s="83"/>
      <c r="U68" s="83"/>
      <c r="V68" s="83"/>
      <c r="W68" s="83"/>
      <c r="X68" s="83"/>
      <c r="Y68" s="83"/>
      <c r="Z68" s="83"/>
    </row>
    <row r="69" spans="1:26">
      <c r="A69" s="83"/>
      <c r="B69" s="83"/>
      <c r="C69" s="83"/>
      <c r="D69" s="84"/>
      <c r="E69" s="84"/>
      <c r="F69" s="84"/>
      <c r="G69" s="83"/>
      <c r="H69" s="83"/>
      <c r="I69" s="83"/>
      <c r="J69" s="83"/>
      <c r="K69" s="83"/>
      <c r="L69" s="83"/>
      <c r="M69" s="83"/>
      <c r="N69" s="83"/>
      <c r="O69" s="83"/>
      <c r="P69" s="83"/>
      <c r="Q69" s="83"/>
      <c r="R69" s="83"/>
      <c r="S69" s="83"/>
      <c r="T69" s="83"/>
      <c r="U69" s="83"/>
      <c r="V69" s="83"/>
      <c r="W69" s="83"/>
      <c r="X69" s="83"/>
      <c r="Y69" s="83"/>
      <c r="Z69" s="83"/>
    </row>
    <row r="70" spans="1:26">
      <c r="A70" s="83"/>
      <c r="B70" s="83"/>
      <c r="C70" s="83"/>
      <c r="D70" s="84"/>
      <c r="E70" s="84"/>
      <c r="F70" s="84"/>
      <c r="G70" s="83"/>
      <c r="H70" s="83"/>
      <c r="I70" s="83"/>
      <c r="J70" s="83"/>
      <c r="K70" s="83"/>
      <c r="L70" s="83"/>
      <c r="M70" s="83"/>
      <c r="N70" s="83"/>
      <c r="O70" s="83"/>
      <c r="P70" s="83"/>
      <c r="Q70" s="83"/>
      <c r="R70" s="83"/>
      <c r="S70" s="83"/>
      <c r="T70" s="83"/>
      <c r="U70" s="83"/>
      <c r="V70" s="83"/>
      <c r="W70" s="83"/>
      <c r="X70" s="83"/>
      <c r="Y70" s="83"/>
      <c r="Z70" s="83"/>
    </row>
    <row r="71" spans="1:26">
      <c r="A71" s="83"/>
      <c r="B71" s="83"/>
      <c r="C71" s="83"/>
      <c r="D71" s="84"/>
      <c r="E71" s="84"/>
      <c r="F71" s="84"/>
      <c r="G71" s="83"/>
      <c r="H71" s="83"/>
      <c r="I71" s="83"/>
      <c r="J71" s="83"/>
      <c r="K71" s="83"/>
      <c r="L71" s="83"/>
      <c r="M71" s="83"/>
      <c r="N71" s="83"/>
      <c r="O71" s="83"/>
      <c r="P71" s="83"/>
      <c r="Q71" s="83"/>
      <c r="R71" s="83"/>
      <c r="S71" s="83"/>
      <c r="T71" s="83"/>
      <c r="U71" s="83"/>
      <c r="V71" s="83"/>
      <c r="W71" s="83"/>
      <c r="X71" s="83"/>
      <c r="Y71" s="83"/>
      <c r="Z71" s="83"/>
    </row>
    <row r="72" spans="1:26">
      <c r="A72" s="83"/>
      <c r="B72" s="83"/>
      <c r="C72" s="83"/>
      <c r="D72" s="84"/>
      <c r="E72" s="84"/>
      <c r="F72" s="84"/>
      <c r="G72" s="83"/>
      <c r="H72" s="83"/>
      <c r="I72" s="83"/>
      <c r="J72" s="83"/>
      <c r="K72" s="83"/>
      <c r="L72" s="83"/>
      <c r="M72" s="83"/>
      <c r="N72" s="83"/>
      <c r="O72" s="83"/>
      <c r="P72" s="83"/>
      <c r="Q72" s="83"/>
      <c r="R72" s="83"/>
      <c r="S72" s="83"/>
      <c r="T72" s="83"/>
      <c r="U72" s="83"/>
      <c r="V72" s="83"/>
      <c r="W72" s="83"/>
      <c r="X72" s="83"/>
      <c r="Y72" s="83"/>
      <c r="Z72" s="83"/>
    </row>
    <row r="73" spans="1:26">
      <c r="A73" s="83"/>
      <c r="B73" s="83"/>
      <c r="C73" s="83"/>
      <c r="D73" s="84"/>
      <c r="E73" s="84"/>
      <c r="F73" s="84"/>
      <c r="G73" s="83"/>
      <c r="H73" s="83"/>
      <c r="I73" s="83"/>
      <c r="J73" s="83"/>
      <c r="K73" s="83"/>
      <c r="L73" s="83"/>
      <c r="M73" s="83"/>
      <c r="N73" s="83"/>
      <c r="O73" s="83"/>
      <c r="P73" s="83"/>
      <c r="Q73" s="83"/>
      <c r="R73" s="83"/>
      <c r="S73" s="83"/>
      <c r="T73" s="83"/>
      <c r="U73" s="83"/>
      <c r="V73" s="83"/>
      <c r="W73" s="83"/>
      <c r="X73" s="83"/>
      <c r="Y73" s="83"/>
      <c r="Z73" s="83"/>
    </row>
    <row r="74" spans="1:26">
      <c r="A74" s="83"/>
      <c r="B74" s="83"/>
      <c r="C74" s="83"/>
      <c r="D74" s="84"/>
      <c r="E74" s="84"/>
      <c r="F74" s="84"/>
      <c r="G74" s="83"/>
      <c r="H74" s="83"/>
      <c r="I74" s="83"/>
      <c r="J74" s="83"/>
      <c r="K74" s="83"/>
      <c r="L74" s="83"/>
      <c r="M74" s="83"/>
      <c r="N74" s="83"/>
      <c r="O74" s="83"/>
      <c r="P74" s="83"/>
      <c r="Q74" s="83"/>
      <c r="R74" s="83"/>
      <c r="S74" s="83"/>
      <c r="T74" s="83"/>
      <c r="U74" s="83"/>
      <c r="V74" s="83"/>
      <c r="W74" s="83"/>
      <c r="X74" s="83"/>
      <c r="Y74" s="83"/>
      <c r="Z74" s="83"/>
    </row>
    <row r="75" spans="1:26">
      <c r="A75" s="83"/>
      <c r="B75" s="83"/>
      <c r="C75" s="83"/>
      <c r="D75" s="84"/>
      <c r="E75" s="84"/>
      <c r="F75" s="84"/>
      <c r="G75" s="83"/>
      <c r="H75" s="83"/>
      <c r="I75" s="83"/>
      <c r="J75" s="83"/>
      <c r="K75" s="83"/>
      <c r="L75" s="83"/>
      <c r="M75" s="83"/>
      <c r="N75" s="83"/>
      <c r="O75" s="83"/>
      <c r="P75" s="83"/>
      <c r="Q75" s="83"/>
      <c r="R75" s="83"/>
      <c r="S75" s="83"/>
      <c r="T75" s="83"/>
      <c r="U75" s="83"/>
      <c r="V75" s="83"/>
      <c r="W75" s="83"/>
      <c r="X75" s="83"/>
      <c r="Y75" s="83"/>
      <c r="Z75" s="83"/>
    </row>
    <row r="76" spans="1:26">
      <c r="A76" s="83"/>
      <c r="B76" s="83"/>
      <c r="C76" s="83"/>
      <c r="D76" s="84"/>
      <c r="E76" s="84"/>
      <c r="F76" s="84"/>
      <c r="G76" s="83"/>
      <c r="H76" s="83"/>
      <c r="I76" s="83"/>
      <c r="J76" s="83"/>
      <c r="K76" s="83"/>
      <c r="L76" s="83"/>
      <c r="M76" s="83"/>
      <c r="N76" s="83"/>
      <c r="O76" s="83"/>
      <c r="P76" s="83"/>
      <c r="Q76" s="83"/>
      <c r="R76" s="83"/>
      <c r="S76" s="83"/>
      <c r="T76" s="83"/>
      <c r="U76" s="83"/>
      <c r="V76" s="83"/>
      <c r="W76" s="83"/>
      <c r="X76" s="83"/>
      <c r="Y76" s="83"/>
      <c r="Z76" s="83"/>
    </row>
    <row r="77" spans="1:26">
      <c r="A77" s="83"/>
      <c r="B77" s="83"/>
      <c r="C77" s="83"/>
      <c r="D77" s="84"/>
      <c r="E77" s="84"/>
      <c r="F77" s="84"/>
      <c r="G77" s="83"/>
      <c r="H77" s="83"/>
      <c r="I77" s="83"/>
      <c r="J77" s="83"/>
      <c r="K77" s="83"/>
      <c r="L77" s="83"/>
      <c r="M77" s="83"/>
      <c r="N77" s="83"/>
      <c r="O77" s="83"/>
      <c r="P77" s="83"/>
      <c r="Q77" s="83"/>
      <c r="R77" s="83"/>
      <c r="S77" s="83"/>
      <c r="T77" s="83"/>
      <c r="U77" s="83"/>
      <c r="V77" s="83"/>
      <c r="W77" s="83"/>
      <c r="X77" s="83"/>
      <c r="Y77" s="83"/>
      <c r="Z77" s="83"/>
    </row>
    <row r="78" spans="1:26">
      <c r="A78" s="83"/>
      <c r="B78" s="83"/>
      <c r="C78" s="83"/>
      <c r="D78" s="84"/>
      <c r="E78" s="84"/>
      <c r="F78" s="84"/>
      <c r="G78" s="83"/>
      <c r="H78" s="83"/>
      <c r="I78" s="83"/>
      <c r="J78" s="83"/>
      <c r="K78" s="83"/>
      <c r="L78" s="83"/>
      <c r="M78" s="83"/>
      <c r="N78" s="83"/>
      <c r="O78" s="83"/>
      <c r="P78" s="83"/>
      <c r="Q78" s="83"/>
      <c r="R78" s="83"/>
      <c r="S78" s="83"/>
      <c r="T78" s="83"/>
      <c r="U78" s="83"/>
      <c r="V78" s="83"/>
      <c r="W78" s="83"/>
      <c r="X78" s="83"/>
      <c r="Y78" s="83"/>
      <c r="Z78" s="83"/>
    </row>
    <row r="79" spans="1:26">
      <c r="A79" s="83"/>
      <c r="B79" s="83"/>
      <c r="C79" s="83"/>
      <c r="D79" s="84"/>
      <c r="E79" s="84"/>
      <c r="F79" s="84"/>
      <c r="G79" s="83"/>
      <c r="H79" s="83"/>
      <c r="I79" s="83"/>
      <c r="J79" s="83"/>
      <c r="K79" s="83"/>
      <c r="L79" s="83"/>
      <c r="M79" s="83"/>
      <c r="N79" s="83"/>
      <c r="O79" s="83"/>
      <c r="P79" s="83"/>
      <c r="Q79" s="83"/>
      <c r="R79" s="83"/>
      <c r="S79" s="83"/>
      <c r="T79" s="83"/>
      <c r="U79" s="83"/>
      <c r="V79" s="83"/>
      <c r="W79" s="83"/>
      <c r="X79" s="83"/>
      <c r="Y79" s="83"/>
      <c r="Z79" s="83"/>
    </row>
    <row r="80" spans="1:26">
      <c r="A80" s="83"/>
      <c r="B80" s="83"/>
      <c r="C80" s="83"/>
      <c r="D80" s="84"/>
      <c r="E80" s="84"/>
      <c r="F80" s="84"/>
      <c r="G80" s="83"/>
      <c r="H80" s="83"/>
      <c r="I80" s="83"/>
      <c r="J80" s="83"/>
      <c r="K80" s="83"/>
      <c r="L80" s="83"/>
      <c r="M80" s="83"/>
      <c r="N80" s="83"/>
      <c r="O80" s="83"/>
      <c r="P80" s="83"/>
      <c r="Q80" s="83"/>
      <c r="R80" s="83"/>
      <c r="S80" s="83"/>
      <c r="T80" s="83"/>
      <c r="U80" s="83"/>
      <c r="V80" s="83"/>
      <c r="W80" s="83"/>
      <c r="X80" s="83"/>
      <c r="Y80" s="83"/>
      <c r="Z80" s="83"/>
    </row>
    <row r="81" spans="1:26">
      <c r="A81" s="83"/>
      <c r="B81" s="83"/>
      <c r="C81" s="83"/>
      <c r="D81" s="84"/>
      <c r="E81" s="84"/>
      <c r="F81" s="84"/>
      <c r="G81" s="83"/>
      <c r="H81" s="83"/>
      <c r="I81" s="83"/>
      <c r="J81" s="83"/>
      <c r="K81" s="83"/>
      <c r="L81" s="83"/>
      <c r="M81" s="83"/>
      <c r="N81" s="83"/>
      <c r="O81" s="83"/>
      <c r="P81" s="83"/>
      <c r="Q81" s="83"/>
      <c r="R81" s="83"/>
      <c r="S81" s="83"/>
      <c r="T81" s="83"/>
      <c r="U81" s="83"/>
      <c r="V81" s="83"/>
      <c r="W81" s="83"/>
      <c r="X81" s="83"/>
      <c r="Y81" s="83"/>
      <c r="Z81" s="83"/>
    </row>
    <row r="82" spans="1:26">
      <c r="A82" s="83"/>
      <c r="B82" s="83"/>
      <c r="C82" s="83"/>
      <c r="D82" s="84"/>
      <c r="E82" s="84"/>
      <c r="F82" s="84"/>
      <c r="G82" s="83"/>
      <c r="H82" s="83"/>
      <c r="I82" s="83"/>
      <c r="J82" s="83"/>
      <c r="K82" s="83"/>
      <c r="L82" s="83"/>
      <c r="M82" s="83"/>
      <c r="N82" s="83"/>
      <c r="O82" s="83"/>
      <c r="P82" s="83"/>
      <c r="Q82" s="83"/>
      <c r="R82" s="83"/>
      <c r="S82" s="83"/>
      <c r="T82" s="83"/>
      <c r="U82" s="83"/>
      <c r="V82" s="83"/>
      <c r="W82" s="83"/>
      <c r="X82" s="83"/>
      <c r="Y82" s="83"/>
      <c r="Z82" s="83"/>
    </row>
    <row r="83" spans="1:26">
      <c r="A83" s="83"/>
      <c r="B83" s="83"/>
      <c r="C83" s="83"/>
      <c r="D83" s="84"/>
      <c r="E83" s="84"/>
      <c r="F83" s="84"/>
      <c r="G83" s="83"/>
      <c r="H83" s="83"/>
      <c r="I83" s="83"/>
      <c r="J83" s="83"/>
      <c r="K83" s="83"/>
      <c r="L83" s="83"/>
      <c r="M83" s="83"/>
      <c r="N83" s="83"/>
      <c r="O83" s="83"/>
      <c r="P83" s="83"/>
      <c r="Q83" s="83"/>
      <c r="R83" s="83"/>
      <c r="S83" s="83"/>
      <c r="T83" s="83"/>
      <c r="U83" s="83"/>
      <c r="V83" s="83"/>
      <c r="W83" s="83"/>
      <c r="X83" s="83"/>
      <c r="Y83" s="83"/>
      <c r="Z83" s="83"/>
    </row>
    <row r="84" spans="1:26">
      <c r="A84" s="83"/>
      <c r="B84" s="83"/>
      <c r="C84" s="83"/>
      <c r="D84" s="84"/>
      <c r="E84" s="84"/>
      <c r="F84" s="84"/>
      <c r="G84" s="83"/>
      <c r="H84" s="83"/>
      <c r="I84" s="83"/>
      <c r="J84" s="83"/>
      <c r="K84" s="83"/>
      <c r="L84" s="83"/>
      <c r="M84" s="83"/>
      <c r="N84" s="83"/>
      <c r="O84" s="83"/>
      <c r="P84" s="83"/>
      <c r="Q84" s="83"/>
      <c r="R84" s="83"/>
      <c r="S84" s="83"/>
      <c r="T84" s="83"/>
      <c r="U84" s="83"/>
      <c r="V84" s="83"/>
      <c r="W84" s="83"/>
      <c r="X84" s="83"/>
      <c r="Y84" s="83"/>
      <c r="Z84" s="83"/>
    </row>
    <row r="85" spans="1:26">
      <c r="A85" s="83"/>
      <c r="B85" s="83"/>
      <c r="C85" s="83"/>
      <c r="D85" s="84"/>
      <c r="E85" s="84"/>
      <c r="F85" s="84"/>
      <c r="G85" s="83"/>
      <c r="H85" s="83"/>
      <c r="I85" s="83"/>
      <c r="J85" s="83"/>
      <c r="K85" s="83"/>
      <c r="L85" s="83"/>
      <c r="M85" s="83"/>
      <c r="N85" s="83"/>
      <c r="O85" s="83"/>
      <c r="P85" s="83"/>
      <c r="Q85" s="83"/>
      <c r="R85" s="83"/>
      <c r="S85" s="83"/>
      <c r="T85" s="83"/>
      <c r="U85" s="83"/>
      <c r="V85" s="83"/>
      <c r="W85" s="83"/>
      <c r="X85" s="83"/>
      <c r="Y85" s="83"/>
      <c r="Z85" s="83"/>
    </row>
    <row r="86" spans="1:26">
      <c r="A86" s="83"/>
      <c r="B86" s="83"/>
      <c r="C86" s="83"/>
      <c r="D86" s="84"/>
      <c r="E86" s="84"/>
      <c r="F86" s="84"/>
      <c r="G86" s="83"/>
      <c r="H86" s="83"/>
      <c r="I86" s="83"/>
      <c r="J86" s="83"/>
      <c r="K86" s="83"/>
      <c r="L86" s="83"/>
      <c r="M86" s="83"/>
      <c r="N86" s="83"/>
      <c r="O86" s="83"/>
      <c r="P86" s="83"/>
      <c r="Q86" s="83"/>
      <c r="R86" s="83"/>
      <c r="S86" s="83"/>
      <c r="T86" s="83"/>
      <c r="U86" s="83"/>
      <c r="V86" s="83"/>
      <c r="W86" s="83"/>
      <c r="X86" s="83"/>
      <c r="Y86" s="83"/>
      <c r="Z86" s="83"/>
    </row>
    <row r="87" spans="1:26">
      <c r="A87" s="83"/>
      <c r="B87" s="83"/>
      <c r="C87" s="83"/>
      <c r="D87" s="84"/>
      <c r="E87" s="84"/>
      <c r="F87" s="84"/>
      <c r="G87" s="83"/>
      <c r="H87" s="83"/>
      <c r="I87" s="83"/>
      <c r="J87" s="83"/>
      <c r="K87" s="83"/>
      <c r="L87" s="83"/>
      <c r="M87" s="83"/>
      <c r="N87" s="83"/>
      <c r="O87" s="83"/>
      <c r="P87" s="83"/>
      <c r="Q87" s="83"/>
      <c r="R87" s="83"/>
      <c r="S87" s="83"/>
      <c r="T87" s="83"/>
      <c r="U87" s="83"/>
      <c r="V87" s="83"/>
      <c r="W87" s="83"/>
      <c r="X87" s="83"/>
      <c r="Y87" s="83"/>
      <c r="Z87" s="83"/>
    </row>
    <row r="88" spans="1:26">
      <c r="A88" s="83"/>
      <c r="B88" s="83"/>
      <c r="C88" s="83"/>
      <c r="D88" s="84"/>
      <c r="E88" s="84"/>
      <c r="F88" s="84"/>
      <c r="G88" s="83"/>
      <c r="H88" s="83"/>
      <c r="I88" s="83"/>
      <c r="J88" s="83"/>
      <c r="K88" s="83"/>
      <c r="L88" s="83"/>
      <c r="M88" s="83"/>
      <c r="N88" s="83"/>
      <c r="O88" s="83"/>
      <c r="P88" s="83"/>
      <c r="Q88" s="83"/>
      <c r="R88" s="83"/>
      <c r="S88" s="83"/>
      <c r="T88" s="83"/>
      <c r="U88" s="83"/>
      <c r="V88" s="83"/>
      <c r="W88" s="83"/>
      <c r="X88" s="83"/>
      <c r="Y88" s="83"/>
      <c r="Z88" s="83"/>
    </row>
    <row r="89" spans="1:26">
      <c r="A89" s="83"/>
      <c r="B89" s="83"/>
      <c r="C89" s="83"/>
      <c r="D89" s="84"/>
      <c r="E89" s="84"/>
      <c r="F89" s="84"/>
      <c r="G89" s="83"/>
      <c r="H89" s="83"/>
      <c r="I89" s="83"/>
      <c r="J89" s="83"/>
      <c r="K89" s="83"/>
      <c r="L89" s="83"/>
      <c r="M89" s="83"/>
      <c r="N89" s="83"/>
      <c r="O89" s="83"/>
      <c r="P89" s="83"/>
      <c r="Q89" s="83"/>
      <c r="R89" s="83"/>
      <c r="S89" s="83"/>
      <c r="T89" s="83"/>
      <c r="U89" s="83"/>
      <c r="V89" s="83"/>
      <c r="W89" s="83"/>
      <c r="X89" s="83"/>
      <c r="Y89" s="83"/>
      <c r="Z89" s="83"/>
    </row>
    <row r="90" spans="1:26">
      <c r="A90" s="83"/>
      <c r="B90" s="83"/>
      <c r="C90" s="83"/>
      <c r="D90" s="84"/>
      <c r="E90" s="84"/>
      <c r="F90" s="84"/>
      <c r="G90" s="83"/>
      <c r="H90" s="83"/>
      <c r="I90" s="83"/>
      <c r="J90" s="83"/>
      <c r="K90" s="83"/>
      <c r="L90" s="83"/>
      <c r="M90" s="83"/>
      <c r="N90" s="83"/>
      <c r="O90" s="83"/>
      <c r="P90" s="83"/>
      <c r="Q90" s="83"/>
      <c r="R90" s="83"/>
      <c r="S90" s="83"/>
      <c r="T90" s="83"/>
      <c r="U90" s="83"/>
      <c r="V90" s="83"/>
      <c r="W90" s="83"/>
      <c r="X90" s="83"/>
      <c r="Y90" s="83"/>
      <c r="Z90" s="83"/>
    </row>
    <row r="91" spans="1:26">
      <c r="A91" s="83"/>
      <c r="B91" s="83"/>
      <c r="C91" s="83"/>
      <c r="D91" s="84"/>
      <c r="E91" s="84"/>
      <c r="F91" s="84"/>
      <c r="G91" s="83"/>
      <c r="H91" s="83"/>
      <c r="I91" s="83"/>
      <c r="J91" s="83"/>
      <c r="K91" s="83"/>
      <c r="L91" s="83"/>
      <c r="M91" s="83"/>
      <c r="N91" s="83"/>
      <c r="O91" s="83"/>
      <c r="P91" s="83"/>
      <c r="Q91" s="83"/>
      <c r="R91" s="83"/>
      <c r="S91" s="83"/>
      <c r="T91" s="83"/>
      <c r="U91" s="83"/>
      <c r="V91" s="83"/>
      <c r="W91" s="83"/>
      <c r="X91" s="83"/>
      <c r="Y91" s="83"/>
      <c r="Z91" s="83"/>
    </row>
    <row r="92" spans="1:26">
      <c r="A92" s="83"/>
      <c r="B92" s="83"/>
      <c r="C92" s="83"/>
      <c r="D92" s="84"/>
      <c r="E92" s="84"/>
      <c r="F92" s="84"/>
      <c r="G92" s="83"/>
      <c r="H92" s="83"/>
      <c r="I92" s="83"/>
      <c r="J92" s="83"/>
      <c r="K92" s="83"/>
      <c r="L92" s="83"/>
      <c r="M92" s="83"/>
      <c r="N92" s="83"/>
      <c r="O92" s="83"/>
      <c r="P92" s="83"/>
      <c r="Q92" s="83"/>
      <c r="R92" s="83"/>
      <c r="S92" s="83"/>
      <c r="T92" s="83"/>
      <c r="U92" s="83"/>
      <c r="V92" s="83"/>
      <c r="W92" s="83"/>
      <c r="X92" s="83"/>
      <c r="Y92" s="83"/>
      <c r="Z92" s="83"/>
    </row>
    <row r="93" spans="1:26">
      <c r="A93" s="83"/>
      <c r="B93" s="83"/>
      <c r="C93" s="83"/>
      <c r="D93" s="84"/>
      <c r="E93" s="84"/>
      <c r="F93" s="84"/>
      <c r="G93" s="83"/>
      <c r="H93" s="83"/>
      <c r="I93" s="83"/>
      <c r="J93" s="83"/>
      <c r="K93" s="83"/>
      <c r="L93" s="83"/>
      <c r="M93" s="83"/>
      <c r="N93" s="83"/>
      <c r="O93" s="83"/>
      <c r="P93" s="83"/>
      <c r="Q93" s="83"/>
      <c r="R93" s="83"/>
      <c r="S93" s="83"/>
      <c r="T93" s="83"/>
      <c r="U93" s="83"/>
      <c r="V93" s="83"/>
      <c r="W93" s="83"/>
      <c r="X93" s="83"/>
      <c r="Y93" s="83"/>
      <c r="Z93" s="83"/>
    </row>
    <row r="94" spans="1:26">
      <c r="A94" s="83"/>
      <c r="B94" s="83"/>
      <c r="C94" s="83"/>
      <c r="D94" s="84"/>
      <c r="E94" s="84"/>
      <c r="F94" s="84"/>
      <c r="G94" s="83"/>
      <c r="H94" s="83"/>
      <c r="I94" s="83"/>
      <c r="J94" s="83"/>
      <c r="K94" s="83"/>
      <c r="L94" s="83"/>
      <c r="M94" s="83"/>
      <c r="N94" s="83"/>
      <c r="O94" s="83"/>
      <c r="P94" s="83"/>
      <c r="Q94" s="83"/>
      <c r="R94" s="83"/>
      <c r="S94" s="83"/>
      <c r="T94" s="83"/>
      <c r="U94" s="83"/>
      <c r="V94" s="83"/>
      <c r="W94" s="83"/>
      <c r="X94" s="83"/>
      <c r="Y94" s="83"/>
      <c r="Z94" s="83"/>
    </row>
    <row r="95" spans="1:26">
      <c r="A95" s="83"/>
      <c r="B95" s="83"/>
      <c r="C95" s="83"/>
      <c r="D95" s="84"/>
      <c r="E95" s="84"/>
      <c r="F95" s="84"/>
      <c r="G95" s="83"/>
      <c r="H95" s="83"/>
      <c r="I95" s="83"/>
      <c r="J95" s="83"/>
      <c r="K95" s="83"/>
      <c r="L95" s="83"/>
      <c r="M95" s="83"/>
      <c r="N95" s="83"/>
      <c r="O95" s="83"/>
      <c r="P95" s="83"/>
      <c r="Q95" s="83"/>
      <c r="R95" s="83"/>
      <c r="S95" s="83"/>
      <c r="T95" s="83"/>
      <c r="U95" s="83"/>
      <c r="V95" s="83"/>
      <c r="W95" s="83"/>
      <c r="X95" s="83"/>
      <c r="Y95" s="83"/>
      <c r="Z95" s="83"/>
    </row>
    <row r="96" spans="1:26">
      <c r="A96" s="83"/>
      <c r="B96" s="83"/>
      <c r="C96" s="83"/>
      <c r="D96" s="84"/>
      <c r="E96" s="84"/>
      <c r="F96" s="84"/>
      <c r="G96" s="83"/>
      <c r="H96" s="83"/>
      <c r="I96" s="83"/>
      <c r="J96" s="83"/>
      <c r="K96" s="83"/>
      <c r="L96" s="83"/>
      <c r="M96" s="83"/>
      <c r="N96" s="83"/>
      <c r="O96" s="83"/>
      <c r="P96" s="83"/>
      <c r="Q96" s="83"/>
      <c r="R96" s="83"/>
      <c r="S96" s="83"/>
      <c r="T96" s="83"/>
      <c r="U96" s="83"/>
      <c r="V96" s="83"/>
      <c r="W96" s="83"/>
      <c r="X96" s="83"/>
      <c r="Y96" s="83"/>
      <c r="Z96" s="83"/>
    </row>
    <row r="97" spans="1:26">
      <c r="A97" s="83"/>
      <c r="B97" s="83"/>
      <c r="C97" s="83"/>
      <c r="D97" s="84"/>
      <c r="E97" s="84"/>
      <c r="F97" s="84"/>
      <c r="G97" s="83"/>
      <c r="H97" s="83"/>
      <c r="I97" s="83"/>
      <c r="J97" s="83"/>
      <c r="K97" s="83"/>
      <c r="L97" s="83"/>
      <c r="M97" s="83"/>
      <c r="N97" s="83"/>
      <c r="O97" s="83"/>
      <c r="P97" s="83"/>
      <c r="Q97" s="83"/>
      <c r="R97" s="83"/>
      <c r="S97" s="83"/>
      <c r="T97" s="83"/>
      <c r="U97" s="83"/>
      <c r="V97" s="83"/>
      <c r="W97" s="83"/>
      <c r="X97" s="83"/>
      <c r="Y97" s="83"/>
      <c r="Z97" s="83"/>
    </row>
    <row r="98" spans="1:26">
      <c r="A98" s="83"/>
      <c r="B98" s="83"/>
      <c r="C98" s="83"/>
      <c r="D98" s="84"/>
      <c r="E98" s="84"/>
      <c r="F98" s="84"/>
      <c r="G98" s="83"/>
      <c r="H98" s="83"/>
      <c r="I98" s="83"/>
      <c r="J98" s="83"/>
      <c r="K98" s="83"/>
      <c r="L98" s="83"/>
      <c r="M98" s="83"/>
      <c r="N98" s="83"/>
      <c r="O98" s="83"/>
      <c r="P98" s="83"/>
      <c r="Q98" s="83"/>
      <c r="R98" s="83"/>
      <c r="S98" s="83"/>
      <c r="T98" s="83"/>
      <c r="U98" s="83"/>
      <c r="V98" s="83"/>
      <c r="W98" s="83"/>
      <c r="X98" s="83"/>
      <c r="Y98" s="83"/>
      <c r="Z98" s="83"/>
    </row>
    <row r="99" spans="1:26">
      <c r="A99" s="83"/>
      <c r="B99" s="83"/>
      <c r="C99" s="83"/>
      <c r="D99" s="84"/>
      <c r="E99" s="84"/>
      <c r="F99" s="84"/>
      <c r="G99" s="83"/>
      <c r="H99" s="83"/>
      <c r="I99" s="83"/>
      <c r="J99" s="83"/>
      <c r="K99" s="83"/>
      <c r="L99" s="83"/>
      <c r="M99" s="83"/>
      <c r="N99" s="83"/>
      <c r="O99" s="83"/>
      <c r="P99" s="83"/>
      <c r="Q99" s="83"/>
      <c r="R99" s="83"/>
      <c r="S99" s="83"/>
      <c r="T99" s="83"/>
      <c r="U99" s="83"/>
      <c r="V99" s="83"/>
      <c r="W99" s="83"/>
      <c r="X99" s="83"/>
      <c r="Y99" s="83"/>
      <c r="Z99" s="83"/>
    </row>
    <row r="100" spans="1:26">
      <c r="A100" s="83"/>
      <c r="B100" s="83"/>
      <c r="C100" s="83"/>
      <c r="D100" s="84"/>
      <c r="E100" s="84"/>
      <c r="F100" s="84"/>
      <c r="G100" s="83"/>
      <c r="H100" s="83"/>
      <c r="I100" s="83"/>
      <c r="J100" s="83"/>
      <c r="K100" s="83"/>
      <c r="L100" s="83"/>
      <c r="M100" s="83"/>
      <c r="N100" s="83"/>
      <c r="O100" s="83"/>
      <c r="P100" s="83"/>
      <c r="Q100" s="83"/>
      <c r="R100" s="83"/>
      <c r="S100" s="83"/>
      <c r="T100" s="83"/>
      <c r="U100" s="83"/>
      <c r="V100" s="83"/>
      <c r="W100" s="83"/>
      <c r="X100" s="83"/>
      <c r="Y100" s="83"/>
      <c r="Z100" s="83"/>
    </row>
    <row r="101" spans="1:26">
      <c r="A101" s="83"/>
      <c r="B101" s="83"/>
      <c r="C101" s="83"/>
      <c r="D101" s="84"/>
      <c r="E101" s="84"/>
      <c r="F101" s="84"/>
      <c r="G101" s="83"/>
      <c r="H101" s="83"/>
      <c r="I101" s="83"/>
      <c r="J101" s="83"/>
      <c r="K101" s="83"/>
      <c r="L101" s="83"/>
      <c r="M101" s="83"/>
      <c r="N101" s="83"/>
      <c r="O101" s="83"/>
      <c r="P101" s="83"/>
      <c r="Q101" s="83"/>
      <c r="R101" s="83"/>
      <c r="S101" s="83"/>
      <c r="T101" s="83"/>
      <c r="U101" s="83"/>
      <c r="V101" s="83"/>
      <c r="W101" s="83"/>
      <c r="X101" s="83"/>
      <c r="Y101" s="83"/>
      <c r="Z101" s="83"/>
    </row>
    <row r="102" spans="1:26">
      <c r="A102" s="83"/>
      <c r="B102" s="83"/>
      <c r="C102" s="83"/>
      <c r="D102" s="84"/>
      <c r="E102" s="84"/>
      <c r="F102" s="84"/>
      <c r="G102" s="83"/>
      <c r="H102" s="83"/>
      <c r="I102" s="83"/>
      <c r="J102" s="83"/>
      <c r="K102" s="83"/>
      <c r="L102" s="83"/>
      <c r="M102" s="83"/>
      <c r="N102" s="83"/>
      <c r="O102" s="83"/>
      <c r="P102" s="83"/>
      <c r="Q102" s="83"/>
      <c r="R102" s="83"/>
      <c r="S102" s="83"/>
      <c r="T102" s="83"/>
      <c r="U102" s="83"/>
      <c r="V102" s="83"/>
      <c r="W102" s="83"/>
      <c r="X102" s="83"/>
      <c r="Y102" s="83"/>
      <c r="Z102" s="83"/>
    </row>
    <row r="103" spans="1:26">
      <c r="A103" s="83"/>
      <c r="B103" s="83"/>
      <c r="C103" s="83"/>
      <c r="D103" s="84"/>
      <c r="E103" s="84"/>
      <c r="F103" s="84"/>
      <c r="G103" s="83"/>
      <c r="H103" s="83"/>
      <c r="I103" s="83"/>
      <c r="J103" s="83"/>
      <c r="K103" s="83"/>
      <c r="L103" s="83"/>
      <c r="M103" s="83"/>
      <c r="N103" s="83"/>
      <c r="O103" s="83"/>
      <c r="P103" s="83"/>
      <c r="Q103" s="83"/>
      <c r="R103" s="83"/>
      <c r="S103" s="83"/>
      <c r="T103" s="83"/>
      <c r="U103" s="83"/>
      <c r="V103" s="83"/>
      <c r="W103" s="83"/>
      <c r="X103" s="83"/>
      <c r="Y103" s="83"/>
      <c r="Z103" s="83"/>
    </row>
    <row r="104" spans="1:26">
      <c r="A104" s="83"/>
      <c r="B104" s="83"/>
      <c r="C104" s="83"/>
      <c r="D104" s="84"/>
      <c r="E104" s="84"/>
      <c r="F104" s="84"/>
      <c r="G104" s="83"/>
      <c r="H104" s="83"/>
      <c r="I104" s="83"/>
      <c r="J104" s="83"/>
      <c r="K104" s="83"/>
      <c r="L104" s="83"/>
      <c r="M104" s="83"/>
      <c r="N104" s="83"/>
      <c r="O104" s="83"/>
      <c r="P104" s="83"/>
      <c r="Q104" s="83"/>
      <c r="R104" s="83"/>
      <c r="S104" s="83"/>
      <c r="T104" s="83"/>
      <c r="U104" s="83"/>
      <c r="V104" s="83"/>
      <c r="W104" s="83"/>
      <c r="X104" s="83"/>
      <c r="Y104" s="83"/>
      <c r="Z104" s="83"/>
    </row>
    <row r="105" spans="1:26">
      <c r="A105" s="83"/>
      <c r="B105" s="83"/>
      <c r="C105" s="83"/>
      <c r="D105" s="84"/>
      <c r="E105" s="84"/>
      <c r="F105" s="84"/>
      <c r="G105" s="83"/>
      <c r="H105" s="83"/>
      <c r="I105" s="83"/>
      <c r="J105" s="83"/>
      <c r="K105" s="83"/>
      <c r="L105" s="83"/>
      <c r="M105" s="83"/>
      <c r="N105" s="83"/>
      <c r="O105" s="83"/>
      <c r="P105" s="83"/>
      <c r="Q105" s="83"/>
      <c r="R105" s="83"/>
      <c r="S105" s="83"/>
      <c r="T105" s="83"/>
      <c r="U105" s="83"/>
      <c r="V105" s="83"/>
      <c r="W105" s="83"/>
      <c r="X105" s="83"/>
      <c r="Y105" s="83"/>
      <c r="Z105" s="83"/>
    </row>
    <row r="106" spans="1:26">
      <c r="A106" s="83"/>
      <c r="B106" s="83"/>
      <c r="C106" s="83"/>
      <c r="D106" s="84"/>
      <c r="E106" s="84"/>
      <c r="F106" s="84"/>
      <c r="G106" s="83"/>
      <c r="H106" s="83"/>
      <c r="I106" s="83"/>
      <c r="J106" s="83"/>
      <c r="K106" s="83"/>
      <c r="L106" s="83"/>
      <c r="M106" s="83"/>
      <c r="N106" s="83"/>
      <c r="O106" s="83"/>
      <c r="P106" s="83"/>
      <c r="Q106" s="83"/>
      <c r="R106" s="83"/>
      <c r="S106" s="83"/>
      <c r="T106" s="83"/>
      <c r="U106" s="83"/>
      <c r="V106" s="83"/>
      <c r="W106" s="83"/>
      <c r="X106" s="83"/>
      <c r="Y106" s="83"/>
      <c r="Z106" s="83"/>
    </row>
    <row r="107" spans="1:26">
      <c r="A107" s="83"/>
      <c r="B107" s="83"/>
      <c r="C107" s="83"/>
      <c r="D107" s="84"/>
      <c r="E107" s="84"/>
      <c r="F107" s="84"/>
      <c r="G107" s="83"/>
      <c r="H107" s="83"/>
      <c r="I107" s="83"/>
      <c r="J107" s="83"/>
      <c r="K107" s="83"/>
      <c r="L107" s="83"/>
      <c r="M107" s="83"/>
      <c r="N107" s="83"/>
      <c r="O107" s="83"/>
      <c r="P107" s="83"/>
      <c r="Q107" s="83"/>
      <c r="R107" s="83"/>
      <c r="S107" s="83"/>
      <c r="T107" s="83"/>
      <c r="U107" s="83"/>
      <c r="V107" s="83"/>
      <c r="W107" s="83"/>
      <c r="X107" s="83"/>
      <c r="Y107" s="83"/>
      <c r="Z107" s="83"/>
    </row>
    <row r="108" spans="1:26">
      <c r="A108" s="83"/>
      <c r="B108" s="83"/>
      <c r="C108" s="83"/>
      <c r="D108" s="84"/>
      <c r="E108" s="84"/>
      <c r="F108" s="84"/>
      <c r="G108" s="83"/>
      <c r="H108" s="83"/>
      <c r="I108" s="83"/>
      <c r="J108" s="83"/>
      <c r="K108" s="83"/>
      <c r="L108" s="83"/>
      <c r="M108" s="83"/>
      <c r="N108" s="83"/>
      <c r="O108" s="83"/>
      <c r="P108" s="83"/>
      <c r="Q108" s="83"/>
      <c r="R108" s="83"/>
      <c r="S108" s="83"/>
      <c r="T108" s="83"/>
      <c r="U108" s="83"/>
      <c r="V108" s="83"/>
      <c r="W108" s="83"/>
      <c r="X108" s="83"/>
      <c r="Y108" s="83"/>
      <c r="Z108" s="83"/>
    </row>
    <row r="109" spans="1:26">
      <c r="A109" s="83"/>
      <c r="B109" s="83"/>
      <c r="C109" s="83"/>
      <c r="D109" s="84"/>
      <c r="E109" s="84"/>
      <c r="F109" s="84"/>
      <c r="G109" s="83"/>
      <c r="H109" s="83"/>
      <c r="I109" s="83"/>
      <c r="J109" s="83"/>
      <c r="K109" s="83"/>
      <c r="L109" s="83"/>
      <c r="M109" s="83"/>
      <c r="N109" s="83"/>
      <c r="O109" s="83"/>
      <c r="P109" s="83"/>
      <c r="Q109" s="83"/>
      <c r="R109" s="83"/>
      <c r="S109" s="83"/>
      <c r="T109" s="83"/>
      <c r="U109" s="83"/>
      <c r="V109" s="83"/>
      <c r="W109" s="83"/>
      <c r="X109" s="83"/>
      <c r="Y109" s="83"/>
      <c r="Z109" s="83"/>
    </row>
    <row r="110" spans="1:26">
      <c r="A110" s="83"/>
      <c r="B110" s="83"/>
      <c r="C110" s="83"/>
      <c r="D110" s="84"/>
      <c r="E110" s="84"/>
      <c r="F110" s="84"/>
      <c r="G110" s="83"/>
      <c r="H110" s="83"/>
      <c r="I110" s="83"/>
      <c r="J110" s="83"/>
      <c r="K110" s="83"/>
      <c r="L110" s="83"/>
      <c r="M110" s="83"/>
      <c r="N110" s="83"/>
      <c r="O110" s="83"/>
      <c r="P110" s="83"/>
      <c r="Q110" s="83"/>
      <c r="R110" s="83"/>
      <c r="S110" s="83"/>
      <c r="T110" s="83"/>
      <c r="U110" s="83"/>
      <c r="V110" s="83"/>
      <c r="W110" s="83"/>
      <c r="X110" s="83"/>
      <c r="Y110" s="83"/>
      <c r="Z110" s="83"/>
    </row>
    <row r="111" spans="1:26">
      <c r="A111" s="83"/>
      <c r="B111" s="83"/>
      <c r="C111" s="83"/>
      <c r="D111" s="84"/>
      <c r="E111" s="84"/>
      <c r="F111" s="84"/>
      <c r="G111" s="83"/>
      <c r="H111" s="83"/>
      <c r="I111" s="83"/>
      <c r="J111" s="83"/>
      <c r="K111" s="83"/>
      <c r="L111" s="83"/>
      <c r="M111" s="83"/>
      <c r="N111" s="83"/>
      <c r="O111" s="83"/>
      <c r="P111" s="83"/>
      <c r="Q111" s="83"/>
      <c r="R111" s="83"/>
      <c r="S111" s="83"/>
      <c r="T111" s="83"/>
      <c r="U111" s="83"/>
      <c r="V111" s="83"/>
      <c r="W111" s="83"/>
      <c r="X111" s="83"/>
      <c r="Y111" s="83"/>
      <c r="Z111" s="83"/>
    </row>
    <row r="112" spans="1:26">
      <c r="A112" s="83"/>
      <c r="B112" s="83"/>
      <c r="C112" s="83"/>
      <c r="D112" s="84"/>
      <c r="E112" s="84"/>
      <c r="F112" s="84"/>
      <c r="G112" s="83"/>
      <c r="H112" s="83"/>
      <c r="I112" s="83"/>
      <c r="J112" s="83"/>
      <c r="K112" s="83"/>
      <c r="L112" s="83"/>
      <c r="M112" s="83"/>
      <c r="N112" s="83"/>
      <c r="O112" s="83"/>
      <c r="P112" s="83"/>
      <c r="Q112" s="83"/>
      <c r="R112" s="83"/>
      <c r="S112" s="83"/>
      <c r="T112" s="83"/>
      <c r="U112" s="83"/>
      <c r="V112" s="83"/>
      <c r="W112" s="83"/>
      <c r="X112" s="83"/>
      <c r="Y112" s="83"/>
      <c r="Z112" s="83"/>
    </row>
    <row r="113" spans="1:26">
      <c r="A113" s="83"/>
      <c r="B113" s="83"/>
      <c r="C113" s="83"/>
      <c r="D113" s="84"/>
      <c r="E113" s="84"/>
      <c r="F113" s="84"/>
      <c r="G113" s="83"/>
      <c r="H113" s="83"/>
      <c r="I113" s="83"/>
      <c r="J113" s="83"/>
      <c r="K113" s="83"/>
      <c r="L113" s="83"/>
      <c r="M113" s="83"/>
      <c r="N113" s="83"/>
      <c r="O113" s="83"/>
      <c r="P113" s="83"/>
      <c r="Q113" s="83"/>
      <c r="R113" s="83"/>
      <c r="S113" s="83"/>
      <c r="T113" s="83"/>
      <c r="U113" s="83"/>
      <c r="V113" s="83"/>
      <c r="W113" s="83"/>
      <c r="X113" s="83"/>
      <c r="Y113" s="83"/>
      <c r="Z113" s="83"/>
    </row>
    <row r="114" spans="1:26">
      <c r="A114" s="83"/>
      <c r="B114" s="83"/>
      <c r="C114" s="83"/>
      <c r="D114" s="84"/>
      <c r="E114" s="84"/>
      <c r="F114" s="84"/>
      <c r="G114" s="83"/>
      <c r="H114" s="83"/>
      <c r="I114" s="83"/>
      <c r="J114" s="83"/>
      <c r="K114" s="83"/>
      <c r="L114" s="83"/>
      <c r="M114" s="83"/>
      <c r="N114" s="83"/>
      <c r="O114" s="83"/>
      <c r="P114" s="83"/>
      <c r="Q114" s="83"/>
      <c r="R114" s="83"/>
      <c r="S114" s="83"/>
      <c r="T114" s="83"/>
      <c r="U114" s="83"/>
      <c r="V114" s="83"/>
      <c r="W114" s="83"/>
      <c r="X114" s="83"/>
      <c r="Y114" s="83"/>
      <c r="Z114" s="83"/>
    </row>
    <row r="115" spans="1:26">
      <c r="A115" s="83"/>
      <c r="B115" s="83"/>
      <c r="C115" s="83"/>
      <c r="D115" s="84"/>
      <c r="E115" s="84"/>
      <c r="F115" s="84"/>
      <c r="G115" s="83"/>
      <c r="H115" s="83"/>
      <c r="I115" s="83"/>
      <c r="J115" s="83"/>
      <c r="K115" s="83"/>
      <c r="L115" s="83"/>
      <c r="M115" s="83"/>
      <c r="N115" s="83"/>
      <c r="O115" s="83"/>
      <c r="P115" s="83"/>
      <c r="Q115" s="83"/>
      <c r="R115" s="83"/>
      <c r="S115" s="83"/>
      <c r="T115" s="83"/>
      <c r="U115" s="83"/>
      <c r="V115" s="83"/>
      <c r="W115" s="83"/>
      <c r="X115" s="83"/>
      <c r="Y115" s="83"/>
      <c r="Z115" s="83"/>
    </row>
    <row r="116" spans="1:26">
      <c r="A116" s="83"/>
      <c r="B116" s="83"/>
      <c r="C116" s="83"/>
      <c r="D116" s="84"/>
      <c r="E116" s="84"/>
      <c r="F116" s="84"/>
      <c r="G116" s="83"/>
      <c r="H116" s="83"/>
      <c r="I116" s="83"/>
      <c r="J116" s="83"/>
      <c r="K116" s="83"/>
      <c r="L116" s="83"/>
      <c r="M116" s="83"/>
      <c r="N116" s="83"/>
      <c r="O116" s="83"/>
      <c r="P116" s="83"/>
      <c r="Q116" s="83"/>
      <c r="R116" s="83"/>
      <c r="S116" s="83"/>
      <c r="T116" s="83"/>
      <c r="U116" s="83"/>
      <c r="V116" s="83"/>
      <c r="W116" s="83"/>
      <c r="X116" s="83"/>
      <c r="Y116" s="83"/>
      <c r="Z116" s="83"/>
    </row>
    <row r="117" spans="1:26">
      <c r="A117" s="83"/>
      <c r="B117" s="83"/>
      <c r="C117" s="83"/>
      <c r="D117" s="84"/>
      <c r="E117" s="84"/>
      <c r="F117" s="84"/>
      <c r="G117" s="83"/>
      <c r="H117" s="83"/>
      <c r="I117" s="83"/>
      <c r="J117" s="83"/>
      <c r="K117" s="83"/>
      <c r="L117" s="83"/>
      <c r="M117" s="83"/>
      <c r="N117" s="83"/>
      <c r="O117" s="83"/>
      <c r="P117" s="83"/>
      <c r="Q117" s="83"/>
      <c r="R117" s="83"/>
      <c r="S117" s="83"/>
      <c r="T117" s="83"/>
      <c r="U117" s="83"/>
      <c r="V117" s="83"/>
      <c r="W117" s="83"/>
      <c r="X117" s="83"/>
      <c r="Y117" s="83"/>
      <c r="Z117" s="83"/>
    </row>
    <row r="118" spans="1:26">
      <c r="A118" s="83"/>
      <c r="B118" s="83"/>
      <c r="C118" s="83"/>
      <c r="D118" s="84"/>
      <c r="E118" s="84"/>
      <c r="F118" s="84"/>
      <c r="G118" s="83"/>
      <c r="H118" s="83"/>
      <c r="I118" s="83"/>
      <c r="J118" s="83"/>
      <c r="K118" s="83"/>
      <c r="L118" s="83"/>
      <c r="M118" s="83"/>
      <c r="N118" s="83"/>
      <c r="O118" s="83"/>
      <c r="P118" s="83"/>
      <c r="Q118" s="83"/>
      <c r="R118" s="83"/>
      <c r="S118" s="83"/>
      <c r="T118" s="83"/>
      <c r="U118" s="83"/>
      <c r="V118" s="83"/>
      <c r="W118" s="83"/>
      <c r="X118" s="83"/>
      <c r="Y118" s="83"/>
      <c r="Z118" s="83"/>
    </row>
    <row r="119" spans="1:26">
      <c r="A119" s="83"/>
      <c r="B119" s="83"/>
      <c r="C119" s="83"/>
      <c r="D119" s="84"/>
      <c r="E119" s="84"/>
      <c r="F119" s="84"/>
      <c r="G119" s="83"/>
      <c r="H119" s="83"/>
      <c r="I119" s="83"/>
      <c r="J119" s="83"/>
      <c r="K119" s="83"/>
      <c r="L119" s="83"/>
      <c r="M119" s="83"/>
      <c r="N119" s="83"/>
      <c r="O119" s="83"/>
      <c r="P119" s="83"/>
      <c r="Q119" s="83"/>
      <c r="R119" s="83"/>
      <c r="S119" s="83"/>
      <c r="T119" s="83"/>
      <c r="U119" s="83"/>
      <c r="V119" s="83"/>
      <c r="W119" s="83"/>
      <c r="X119" s="83"/>
      <c r="Y119" s="83"/>
      <c r="Z119" s="83"/>
    </row>
    <row r="120" spans="1:26">
      <c r="A120" s="83"/>
      <c r="B120" s="83"/>
      <c r="C120" s="83"/>
      <c r="D120" s="84"/>
      <c r="E120" s="84"/>
      <c r="F120" s="84"/>
      <c r="G120" s="83"/>
      <c r="H120" s="83"/>
      <c r="I120" s="83"/>
      <c r="J120" s="83"/>
      <c r="K120" s="83"/>
      <c r="L120" s="83"/>
      <c r="M120" s="83"/>
      <c r="N120" s="83"/>
      <c r="O120" s="83"/>
      <c r="P120" s="83"/>
      <c r="Q120" s="83"/>
      <c r="R120" s="83"/>
      <c r="S120" s="83"/>
      <c r="T120" s="83"/>
      <c r="U120" s="83"/>
      <c r="V120" s="83"/>
      <c r="W120" s="83"/>
      <c r="X120" s="83"/>
      <c r="Y120" s="83"/>
      <c r="Z120" s="83"/>
    </row>
    <row r="121" spans="1:26">
      <c r="A121" s="83"/>
      <c r="B121" s="83"/>
      <c r="C121" s="83"/>
      <c r="D121" s="84"/>
      <c r="E121" s="84"/>
      <c r="F121" s="84"/>
      <c r="G121" s="83"/>
      <c r="H121" s="83"/>
      <c r="I121" s="83"/>
      <c r="J121" s="83"/>
      <c r="K121" s="83"/>
      <c r="L121" s="83"/>
      <c r="M121" s="83"/>
      <c r="N121" s="83"/>
      <c r="O121" s="83"/>
      <c r="P121" s="83"/>
      <c r="Q121" s="83"/>
      <c r="R121" s="83"/>
      <c r="S121" s="83"/>
      <c r="T121" s="83"/>
      <c r="U121" s="83"/>
      <c r="V121" s="83"/>
      <c r="W121" s="83"/>
      <c r="X121" s="83"/>
      <c r="Y121" s="83"/>
      <c r="Z121" s="83"/>
    </row>
    <row r="122" spans="1:26">
      <c r="A122" s="83"/>
      <c r="B122" s="83"/>
      <c r="C122" s="83"/>
      <c r="D122" s="84"/>
      <c r="E122" s="84"/>
      <c r="F122" s="84"/>
      <c r="G122" s="83"/>
      <c r="H122" s="83"/>
      <c r="I122" s="83"/>
      <c r="J122" s="83"/>
      <c r="K122" s="83"/>
      <c r="L122" s="83"/>
      <c r="M122" s="83"/>
      <c r="N122" s="83"/>
      <c r="O122" s="83"/>
      <c r="P122" s="83"/>
      <c r="Q122" s="83"/>
      <c r="R122" s="83"/>
      <c r="S122" s="83"/>
      <c r="T122" s="83"/>
      <c r="U122" s="83"/>
      <c r="V122" s="83"/>
      <c r="W122" s="83"/>
      <c r="X122" s="83"/>
      <c r="Y122" s="83"/>
      <c r="Z122" s="83"/>
    </row>
    <row r="123" spans="1:26">
      <c r="A123" s="83"/>
      <c r="B123" s="83"/>
      <c r="C123" s="83"/>
      <c r="D123" s="84"/>
      <c r="E123" s="84"/>
      <c r="F123" s="84"/>
      <c r="G123" s="83"/>
      <c r="H123" s="83"/>
      <c r="I123" s="83"/>
      <c r="J123" s="83"/>
      <c r="K123" s="83"/>
      <c r="L123" s="83"/>
      <c r="M123" s="83"/>
      <c r="N123" s="83"/>
      <c r="O123" s="83"/>
      <c r="P123" s="83"/>
      <c r="Q123" s="83"/>
      <c r="R123" s="83"/>
      <c r="S123" s="83"/>
      <c r="T123" s="83"/>
      <c r="U123" s="83"/>
      <c r="V123" s="83"/>
      <c r="W123" s="83"/>
      <c r="X123" s="83"/>
      <c r="Y123" s="83"/>
      <c r="Z123" s="83"/>
    </row>
    <row r="124" spans="1:26">
      <c r="A124" s="83"/>
      <c r="B124" s="83"/>
      <c r="C124" s="83"/>
      <c r="D124" s="84"/>
      <c r="E124" s="84"/>
      <c r="F124" s="84"/>
      <c r="G124" s="83"/>
      <c r="H124" s="83"/>
      <c r="I124" s="83"/>
      <c r="J124" s="83"/>
      <c r="K124" s="83"/>
      <c r="L124" s="83"/>
      <c r="M124" s="83"/>
      <c r="N124" s="83"/>
      <c r="O124" s="83"/>
      <c r="P124" s="83"/>
      <c r="Q124" s="83"/>
      <c r="R124" s="83"/>
      <c r="S124" s="83"/>
      <c r="T124" s="83"/>
      <c r="U124" s="83"/>
      <c r="V124" s="83"/>
      <c r="W124" s="83"/>
      <c r="X124" s="83"/>
      <c r="Y124" s="83"/>
      <c r="Z124" s="83"/>
    </row>
    <row r="125" spans="1:26">
      <c r="A125" s="83"/>
      <c r="B125" s="83"/>
      <c r="C125" s="83"/>
      <c r="D125" s="84"/>
      <c r="E125" s="84"/>
      <c r="F125" s="84"/>
      <c r="G125" s="83"/>
      <c r="H125" s="83"/>
      <c r="I125" s="83"/>
      <c r="J125" s="83"/>
      <c r="K125" s="83"/>
      <c r="L125" s="83"/>
      <c r="M125" s="83"/>
      <c r="N125" s="83"/>
      <c r="O125" s="83"/>
      <c r="P125" s="83"/>
      <c r="Q125" s="83"/>
      <c r="R125" s="83"/>
      <c r="S125" s="83"/>
      <c r="T125" s="83"/>
      <c r="U125" s="83"/>
      <c r="V125" s="83"/>
      <c r="W125" s="83"/>
      <c r="X125" s="83"/>
      <c r="Y125" s="83"/>
      <c r="Z125" s="83"/>
    </row>
    <row r="126" spans="1:26">
      <c r="A126" s="83"/>
      <c r="B126" s="83"/>
      <c r="C126" s="83"/>
      <c r="D126" s="84"/>
      <c r="E126" s="84"/>
      <c r="F126" s="84"/>
      <c r="G126" s="83"/>
      <c r="H126" s="83"/>
      <c r="I126" s="83"/>
      <c r="J126" s="83"/>
      <c r="K126" s="83"/>
      <c r="L126" s="83"/>
      <c r="M126" s="83"/>
      <c r="N126" s="83"/>
      <c r="O126" s="83"/>
      <c r="P126" s="83"/>
      <c r="Q126" s="83"/>
      <c r="R126" s="83"/>
      <c r="S126" s="83"/>
      <c r="T126" s="83"/>
      <c r="U126" s="83"/>
      <c r="V126" s="83"/>
      <c r="W126" s="83"/>
      <c r="X126" s="83"/>
      <c r="Y126" s="83"/>
      <c r="Z126" s="83"/>
    </row>
    <row r="127" spans="1:26">
      <c r="A127" s="83"/>
      <c r="B127" s="83"/>
      <c r="C127" s="83"/>
      <c r="D127" s="84"/>
      <c r="E127" s="84"/>
      <c r="F127" s="84"/>
      <c r="G127" s="83"/>
      <c r="H127" s="83"/>
      <c r="I127" s="83"/>
      <c r="J127" s="83"/>
      <c r="K127" s="83"/>
      <c r="L127" s="83"/>
      <c r="M127" s="83"/>
      <c r="N127" s="83"/>
      <c r="O127" s="83"/>
      <c r="P127" s="83"/>
      <c r="Q127" s="83"/>
      <c r="R127" s="83"/>
      <c r="S127" s="83"/>
      <c r="T127" s="83"/>
      <c r="U127" s="83"/>
      <c r="V127" s="83"/>
      <c r="W127" s="83"/>
      <c r="X127" s="83"/>
      <c r="Y127" s="83"/>
      <c r="Z127" s="83"/>
    </row>
    <row r="128" spans="1:26">
      <c r="A128" s="83"/>
      <c r="B128" s="83"/>
      <c r="C128" s="83"/>
      <c r="D128" s="84"/>
      <c r="E128" s="84"/>
      <c r="F128" s="84"/>
      <c r="G128" s="83"/>
      <c r="H128" s="83"/>
      <c r="I128" s="83"/>
      <c r="J128" s="83"/>
      <c r="K128" s="83"/>
      <c r="L128" s="83"/>
      <c r="M128" s="83"/>
      <c r="N128" s="83"/>
      <c r="O128" s="83"/>
      <c r="P128" s="83"/>
      <c r="Q128" s="83"/>
      <c r="R128" s="83"/>
      <c r="S128" s="83"/>
      <c r="T128" s="83"/>
      <c r="U128" s="83"/>
      <c r="V128" s="83"/>
      <c r="W128" s="83"/>
      <c r="X128" s="83"/>
      <c r="Y128" s="83"/>
      <c r="Z128" s="83"/>
    </row>
    <row r="129" spans="1:26">
      <c r="A129" s="83"/>
      <c r="B129" s="83"/>
      <c r="C129" s="83"/>
      <c r="D129" s="84"/>
      <c r="E129" s="84"/>
      <c r="F129" s="84"/>
      <c r="G129" s="83"/>
      <c r="H129" s="83"/>
      <c r="I129" s="83"/>
      <c r="J129" s="83"/>
      <c r="K129" s="83"/>
      <c r="L129" s="83"/>
      <c r="M129" s="83"/>
      <c r="N129" s="83"/>
      <c r="O129" s="83"/>
      <c r="P129" s="83"/>
      <c r="Q129" s="83"/>
      <c r="R129" s="83"/>
      <c r="S129" s="83"/>
      <c r="T129" s="83"/>
      <c r="U129" s="83"/>
      <c r="V129" s="83"/>
      <c r="W129" s="83"/>
      <c r="X129" s="83"/>
      <c r="Y129" s="83"/>
      <c r="Z129" s="83"/>
    </row>
    <row r="130" spans="1:26">
      <c r="A130" s="83"/>
      <c r="B130" s="83"/>
      <c r="C130" s="83"/>
      <c r="D130" s="84"/>
      <c r="E130" s="84"/>
      <c r="F130" s="84"/>
      <c r="G130" s="83"/>
      <c r="H130" s="83"/>
      <c r="I130" s="83"/>
      <c r="J130" s="83"/>
      <c r="K130" s="83"/>
      <c r="L130" s="83"/>
      <c r="M130" s="83"/>
      <c r="N130" s="83"/>
      <c r="O130" s="83"/>
      <c r="P130" s="83"/>
      <c r="Q130" s="83"/>
      <c r="R130" s="83"/>
      <c r="S130" s="83"/>
      <c r="T130" s="83"/>
      <c r="U130" s="83"/>
      <c r="V130" s="83"/>
      <c r="W130" s="83"/>
      <c r="X130" s="83"/>
      <c r="Y130" s="83"/>
      <c r="Z130" s="83"/>
    </row>
    <row r="131" spans="1:26">
      <c r="A131" s="83"/>
      <c r="B131" s="83"/>
      <c r="C131" s="83"/>
      <c r="D131" s="84"/>
      <c r="E131" s="84"/>
      <c r="F131" s="84"/>
      <c r="G131" s="83"/>
      <c r="H131" s="83"/>
      <c r="I131" s="83"/>
      <c r="J131" s="83"/>
      <c r="K131" s="83"/>
      <c r="L131" s="83"/>
      <c r="M131" s="83"/>
      <c r="N131" s="83"/>
      <c r="O131" s="83"/>
      <c r="P131" s="83"/>
      <c r="Q131" s="83"/>
      <c r="R131" s="83"/>
      <c r="S131" s="83"/>
      <c r="T131" s="83"/>
      <c r="U131" s="83"/>
      <c r="V131" s="83"/>
      <c r="W131" s="83"/>
      <c r="X131" s="83"/>
      <c r="Y131" s="83"/>
      <c r="Z131" s="83"/>
    </row>
    <row r="132" spans="1:26">
      <c r="A132" s="83"/>
      <c r="B132" s="83"/>
      <c r="C132" s="83"/>
      <c r="D132" s="84"/>
      <c r="E132" s="84"/>
      <c r="F132" s="84"/>
      <c r="G132" s="83"/>
      <c r="H132" s="83"/>
      <c r="I132" s="83"/>
      <c r="J132" s="83"/>
      <c r="K132" s="83"/>
      <c r="L132" s="83"/>
      <c r="M132" s="83"/>
      <c r="N132" s="83"/>
      <c r="O132" s="83"/>
      <c r="P132" s="83"/>
      <c r="Q132" s="83"/>
      <c r="R132" s="83"/>
      <c r="S132" s="83"/>
      <c r="T132" s="83"/>
      <c r="U132" s="83"/>
      <c r="V132" s="83"/>
      <c r="W132" s="83"/>
      <c r="X132" s="83"/>
      <c r="Y132" s="83"/>
      <c r="Z132" s="83"/>
    </row>
    <row r="133" spans="1:26">
      <c r="A133" s="83"/>
      <c r="B133" s="83"/>
      <c r="C133" s="83"/>
      <c r="D133" s="84"/>
      <c r="E133" s="84"/>
      <c r="F133" s="84"/>
      <c r="G133" s="83"/>
      <c r="H133" s="83"/>
      <c r="I133" s="83"/>
      <c r="J133" s="83"/>
      <c r="K133" s="83"/>
      <c r="L133" s="83"/>
      <c r="M133" s="83"/>
      <c r="N133" s="83"/>
      <c r="O133" s="83"/>
      <c r="P133" s="83"/>
      <c r="Q133" s="83"/>
      <c r="R133" s="83"/>
      <c r="S133" s="83"/>
      <c r="T133" s="83"/>
      <c r="U133" s="83"/>
      <c r="V133" s="83"/>
      <c r="W133" s="83"/>
      <c r="X133" s="83"/>
      <c r="Y133" s="83"/>
      <c r="Z133" s="83"/>
    </row>
    <row r="134" spans="1:26">
      <c r="A134" s="83"/>
      <c r="B134" s="83"/>
      <c r="C134" s="83"/>
      <c r="D134" s="84"/>
      <c r="E134" s="84"/>
      <c r="F134" s="84"/>
      <c r="G134" s="83"/>
      <c r="H134" s="83"/>
      <c r="I134" s="83"/>
      <c r="J134" s="83"/>
      <c r="K134" s="83"/>
      <c r="L134" s="83"/>
      <c r="M134" s="83"/>
      <c r="N134" s="83"/>
      <c r="O134" s="83"/>
      <c r="P134" s="83"/>
      <c r="Q134" s="83"/>
      <c r="R134" s="83"/>
      <c r="S134" s="83"/>
      <c r="T134" s="83"/>
      <c r="U134" s="83"/>
      <c r="V134" s="83"/>
      <c r="W134" s="83"/>
      <c r="X134" s="83"/>
      <c r="Y134" s="83"/>
      <c r="Z134" s="83"/>
    </row>
    <row r="135" spans="1:26">
      <c r="A135" s="83"/>
      <c r="B135" s="83"/>
      <c r="C135" s="83"/>
      <c r="D135" s="84"/>
      <c r="E135" s="84"/>
      <c r="F135" s="84"/>
      <c r="G135" s="83"/>
      <c r="H135" s="83"/>
      <c r="I135" s="83"/>
      <c r="J135" s="83"/>
      <c r="K135" s="83"/>
      <c r="L135" s="83"/>
      <c r="M135" s="83"/>
      <c r="N135" s="83"/>
      <c r="O135" s="83"/>
      <c r="P135" s="83"/>
      <c r="Q135" s="83"/>
      <c r="R135" s="83"/>
      <c r="S135" s="83"/>
      <c r="T135" s="83"/>
      <c r="U135" s="83"/>
      <c r="V135" s="83"/>
      <c r="W135" s="83"/>
      <c r="X135" s="83"/>
      <c r="Y135" s="83"/>
      <c r="Z135" s="83"/>
    </row>
    <row r="136" spans="1:26">
      <c r="A136" s="83"/>
      <c r="B136" s="83"/>
      <c r="C136" s="83"/>
      <c r="D136" s="84"/>
      <c r="E136" s="84"/>
      <c r="F136" s="84"/>
      <c r="G136" s="83"/>
      <c r="H136" s="83"/>
      <c r="I136" s="83"/>
      <c r="J136" s="83"/>
      <c r="K136" s="83"/>
      <c r="L136" s="83"/>
      <c r="M136" s="83"/>
      <c r="N136" s="83"/>
      <c r="O136" s="83"/>
      <c r="P136" s="83"/>
      <c r="Q136" s="83"/>
      <c r="R136" s="83"/>
      <c r="S136" s="83"/>
      <c r="T136" s="83"/>
      <c r="U136" s="83"/>
      <c r="V136" s="83"/>
      <c r="W136" s="83"/>
      <c r="X136" s="83"/>
      <c r="Y136" s="83"/>
      <c r="Z136" s="83"/>
    </row>
    <row r="137" spans="1:26">
      <c r="A137" s="83"/>
      <c r="B137" s="83"/>
      <c r="C137" s="83"/>
      <c r="D137" s="84"/>
      <c r="E137" s="84"/>
      <c r="F137" s="84"/>
      <c r="G137" s="83"/>
      <c r="H137" s="83"/>
      <c r="I137" s="83"/>
      <c r="J137" s="83"/>
      <c r="K137" s="83"/>
      <c r="L137" s="83"/>
      <c r="M137" s="83"/>
      <c r="N137" s="83"/>
      <c r="O137" s="83"/>
      <c r="P137" s="83"/>
      <c r="Q137" s="83"/>
      <c r="R137" s="83"/>
      <c r="S137" s="83"/>
      <c r="T137" s="83"/>
      <c r="U137" s="83"/>
      <c r="V137" s="83"/>
      <c r="W137" s="83"/>
      <c r="X137" s="83"/>
      <c r="Y137" s="83"/>
      <c r="Z137" s="83"/>
    </row>
    <row r="138" spans="1:26">
      <c r="A138" s="83"/>
      <c r="B138" s="83"/>
      <c r="C138" s="83"/>
      <c r="D138" s="84"/>
      <c r="E138" s="84"/>
      <c r="F138" s="84"/>
      <c r="G138" s="83"/>
      <c r="H138" s="83"/>
      <c r="I138" s="83"/>
      <c r="J138" s="83"/>
      <c r="K138" s="83"/>
      <c r="L138" s="83"/>
      <c r="M138" s="83"/>
      <c r="N138" s="83"/>
      <c r="O138" s="83"/>
      <c r="P138" s="83"/>
      <c r="Q138" s="83"/>
      <c r="R138" s="83"/>
      <c r="S138" s="83"/>
      <c r="T138" s="83"/>
      <c r="U138" s="83"/>
      <c r="V138" s="83"/>
      <c r="W138" s="83"/>
      <c r="X138" s="83"/>
      <c r="Y138" s="83"/>
      <c r="Z138" s="83"/>
    </row>
    <row r="139" spans="1:26">
      <c r="A139" s="83"/>
      <c r="B139" s="83"/>
      <c r="C139" s="83"/>
      <c r="D139" s="84"/>
      <c r="E139" s="84"/>
      <c r="F139" s="84"/>
      <c r="G139" s="83"/>
      <c r="H139" s="83"/>
      <c r="I139" s="83"/>
      <c r="J139" s="83"/>
      <c r="K139" s="83"/>
      <c r="L139" s="83"/>
      <c r="M139" s="83"/>
      <c r="N139" s="83"/>
      <c r="O139" s="83"/>
      <c r="P139" s="83"/>
      <c r="Q139" s="83"/>
      <c r="R139" s="83"/>
      <c r="S139" s="83"/>
      <c r="T139" s="83"/>
      <c r="U139" s="83"/>
      <c r="V139" s="83"/>
      <c r="W139" s="83"/>
      <c r="X139" s="83"/>
      <c r="Y139" s="83"/>
      <c r="Z139" s="83"/>
    </row>
    <row r="140" spans="1:26">
      <c r="A140" s="83"/>
      <c r="B140" s="83"/>
      <c r="C140" s="83"/>
      <c r="D140" s="84"/>
      <c r="E140" s="84"/>
      <c r="F140" s="84"/>
      <c r="G140" s="83"/>
      <c r="H140" s="83"/>
      <c r="I140" s="83"/>
      <c r="J140" s="83"/>
      <c r="K140" s="83"/>
      <c r="L140" s="83"/>
      <c r="M140" s="83"/>
      <c r="N140" s="83"/>
      <c r="O140" s="83"/>
      <c r="P140" s="83"/>
      <c r="Q140" s="83"/>
      <c r="R140" s="83"/>
      <c r="S140" s="83"/>
      <c r="T140" s="83"/>
      <c r="U140" s="83"/>
      <c r="V140" s="83"/>
      <c r="W140" s="83"/>
      <c r="X140" s="83"/>
      <c r="Y140" s="83"/>
      <c r="Z140" s="83"/>
    </row>
    <row r="141" spans="1:26">
      <c r="A141" s="83"/>
      <c r="B141" s="83"/>
      <c r="C141" s="83"/>
      <c r="D141" s="84"/>
      <c r="E141" s="84"/>
      <c r="F141" s="84"/>
      <c r="G141" s="83"/>
      <c r="H141" s="83"/>
      <c r="I141" s="83"/>
      <c r="J141" s="83"/>
      <c r="K141" s="83"/>
      <c r="L141" s="83"/>
      <c r="M141" s="83"/>
      <c r="N141" s="83"/>
      <c r="O141" s="83"/>
      <c r="P141" s="83"/>
      <c r="Q141" s="83"/>
      <c r="R141" s="83"/>
      <c r="S141" s="83"/>
      <c r="T141" s="83"/>
      <c r="U141" s="83"/>
      <c r="V141" s="83"/>
      <c r="W141" s="83"/>
      <c r="X141" s="83"/>
      <c r="Y141" s="83"/>
      <c r="Z141" s="83"/>
    </row>
    <row r="142" spans="1:26">
      <c r="A142" s="83"/>
      <c r="B142" s="83"/>
      <c r="C142" s="83"/>
      <c r="D142" s="84"/>
      <c r="E142" s="84"/>
      <c r="F142" s="84"/>
      <c r="G142" s="83"/>
      <c r="H142" s="83"/>
      <c r="I142" s="83"/>
      <c r="J142" s="83"/>
      <c r="K142" s="83"/>
      <c r="L142" s="83"/>
      <c r="M142" s="83"/>
      <c r="N142" s="83"/>
      <c r="O142" s="83"/>
      <c r="P142" s="83"/>
      <c r="Q142" s="83"/>
      <c r="R142" s="83"/>
      <c r="S142" s="83"/>
      <c r="T142" s="83"/>
      <c r="U142" s="83"/>
      <c r="V142" s="83"/>
      <c r="W142" s="83"/>
      <c r="X142" s="83"/>
      <c r="Y142" s="83"/>
      <c r="Z142" s="83"/>
    </row>
    <row r="143" spans="1:26">
      <c r="A143" s="83"/>
      <c r="B143" s="83"/>
      <c r="C143" s="83"/>
      <c r="D143" s="84"/>
      <c r="E143" s="84"/>
      <c r="F143" s="84"/>
      <c r="G143" s="83"/>
      <c r="H143" s="83"/>
      <c r="I143" s="83"/>
      <c r="J143" s="83"/>
      <c r="K143" s="83"/>
      <c r="L143" s="83"/>
      <c r="M143" s="83"/>
      <c r="N143" s="83"/>
      <c r="O143" s="83"/>
      <c r="P143" s="83"/>
      <c r="Q143" s="83"/>
      <c r="R143" s="83"/>
      <c r="S143" s="83"/>
      <c r="T143" s="83"/>
      <c r="U143" s="83"/>
      <c r="V143" s="83"/>
      <c r="W143" s="83"/>
      <c r="X143" s="83"/>
      <c r="Y143" s="83"/>
      <c r="Z143" s="83"/>
    </row>
    <row r="144" spans="1:26">
      <c r="A144" s="83"/>
      <c r="B144" s="83"/>
      <c r="C144" s="83"/>
      <c r="D144" s="84"/>
      <c r="E144" s="84"/>
      <c r="F144" s="84"/>
      <c r="G144" s="83"/>
      <c r="H144" s="83"/>
      <c r="I144" s="83"/>
      <c r="J144" s="83"/>
      <c r="K144" s="83"/>
      <c r="L144" s="83"/>
      <c r="M144" s="83"/>
      <c r="N144" s="83"/>
      <c r="O144" s="83"/>
      <c r="P144" s="83"/>
      <c r="Q144" s="83"/>
      <c r="R144" s="83"/>
      <c r="S144" s="83"/>
      <c r="T144" s="83"/>
      <c r="U144" s="83"/>
      <c r="V144" s="83"/>
      <c r="W144" s="83"/>
      <c r="X144" s="83"/>
      <c r="Y144" s="83"/>
      <c r="Z144" s="83"/>
    </row>
    <row r="145" spans="1:26">
      <c r="A145" s="83"/>
      <c r="B145" s="83"/>
      <c r="C145" s="83"/>
      <c r="D145" s="84"/>
      <c r="E145" s="84"/>
      <c r="F145" s="84"/>
      <c r="G145" s="83"/>
      <c r="H145" s="83"/>
      <c r="I145" s="83"/>
      <c r="J145" s="83"/>
      <c r="K145" s="83"/>
      <c r="L145" s="83"/>
      <c r="M145" s="83"/>
      <c r="N145" s="83"/>
      <c r="O145" s="83"/>
      <c r="P145" s="83"/>
      <c r="Q145" s="83"/>
      <c r="R145" s="83"/>
      <c r="S145" s="83"/>
      <c r="T145" s="83"/>
      <c r="U145" s="83"/>
      <c r="V145" s="83"/>
      <c r="W145" s="83"/>
      <c r="X145" s="83"/>
      <c r="Y145" s="83"/>
      <c r="Z145" s="83"/>
    </row>
    <row r="146" spans="1:26">
      <c r="A146" s="83"/>
      <c r="B146" s="83"/>
      <c r="C146" s="83"/>
      <c r="D146" s="84"/>
      <c r="E146" s="84"/>
      <c r="F146" s="84"/>
      <c r="G146" s="83"/>
      <c r="H146" s="83"/>
      <c r="I146" s="83"/>
      <c r="J146" s="83"/>
      <c r="K146" s="83"/>
      <c r="L146" s="83"/>
      <c r="M146" s="83"/>
      <c r="N146" s="83"/>
      <c r="O146" s="83"/>
      <c r="P146" s="83"/>
      <c r="Q146" s="83"/>
      <c r="R146" s="83"/>
      <c r="S146" s="83"/>
      <c r="T146" s="83"/>
      <c r="U146" s="83"/>
      <c r="V146" s="83"/>
      <c r="W146" s="83"/>
      <c r="X146" s="83"/>
      <c r="Y146" s="83"/>
      <c r="Z146" s="83"/>
    </row>
    <row r="147" spans="1:26">
      <c r="A147" s="83"/>
      <c r="B147" s="83"/>
      <c r="C147" s="83"/>
      <c r="D147" s="84"/>
      <c r="E147" s="84"/>
      <c r="F147" s="84"/>
      <c r="G147" s="83"/>
      <c r="H147" s="83"/>
      <c r="I147" s="83"/>
      <c r="J147" s="83"/>
      <c r="K147" s="83"/>
      <c r="L147" s="83"/>
      <c r="M147" s="83"/>
      <c r="N147" s="83"/>
      <c r="O147" s="83"/>
      <c r="P147" s="83"/>
      <c r="Q147" s="83"/>
      <c r="R147" s="83"/>
      <c r="S147" s="83"/>
      <c r="T147" s="83"/>
      <c r="U147" s="83"/>
      <c r="V147" s="83"/>
      <c r="W147" s="83"/>
      <c r="X147" s="83"/>
      <c r="Y147" s="83"/>
      <c r="Z147" s="83"/>
    </row>
    <row r="148" spans="1:26">
      <c r="A148" s="83"/>
      <c r="B148" s="83"/>
      <c r="C148" s="83"/>
      <c r="D148" s="84"/>
      <c r="E148" s="84"/>
      <c r="F148" s="84"/>
      <c r="G148" s="83"/>
      <c r="H148" s="83"/>
      <c r="I148" s="83"/>
      <c r="J148" s="83"/>
      <c r="K148" s="83"/>
      <c r="L148" s="83"/>
      <c r="M148" s="83"/>
      <c r="N148" s="83"/>
      <c r="O148" s="83"/>
      <c r="P148" s="83"/>
      <c r="Q148" s="83"/>
      <c r="R148" s="83"/>
      <c r="S148" s="83"/>
      <c r="T148" s="83"/>
      <c r="U148" s="83"/>
      <c r="V148" s="83"/>
      <c r="W148" s="83"/>
      <c r="X148" s="83"/>
      <c r="Y148" s="83"/>
      <c r="Z148" s="83"/>
    </row>
    <row r="149" spans="1:26">
      <c r="A149" s="83"/>
      <c r="B149" s="83"/>
      <c r="C149" s="83"/>
      <c r="D149" s="84"/>
      <c r="E149" s="84"/>
      <c r="F149" s="84"/>
      <c r="G149" s="83"/>
      <c r="H149" s="83"/>
      <c r="I149" s="83"/>
      <c r="J149" s="83"/>
      <c r="K149" s="83"/>
      <c r="L149" s="83"/>
      <c r="M149" s="83"/>
      <c r="N149" s="83"/>
      <c r="O149" s="83"/>
      <c r="P149" s="83"/>
      <c r="Q149" s="83"/>
      <c r="R149" s="83"/>
      <c r="S149" s="83"/>
      <c r="T149" s="83"/>
      <c r="U149" s="83"/>
      <c r="V149" s="83"/>
      <c r="W149" s="83"/>
      <c r="X149" s="83"/>
      <c r="Y149" s="83"/>
      <c r="Z149" s="83"/>
    </row>
    <row r="150" spans="1:26">
      <c r="A150" s="83"/>
      <c r="B150" s="83"/>
      <c r="C150" s="83"/>
      <c r="D150" s="84"/>
      <c r="E150" s="84"/>
      <c r="F150" s="84"/>
      <c r="G150" s="83"/>
      <c r="H150" s="83"/>
      <c r="I150" s="83"/>
      <c r="J150" s="83"/>
      <c r="K150" s="83"/>
      <c r="L150" s="83"/>
      <c r="M150" s="83"/>
      <c r="N150" s="83"/>
      <c r="O150" s="83"/>
      <c r="P150" s="83"/>
      <c r="Q150" s="83"/>
      <c r="R150" s="83"/>
      <c r="S150" s="83"/>
      <c r="T150" s="83"/>
      <c r="U150" s="83"/>
      <c r="V150" s="83"/>
      <c r="W150" s="83"/>
      <c r="X150" s="83"/>
      <c r="Y150" s="83"/>
      <c r="Z150" s="83"/>
    </row>
    <row r="151" spans="1:26">
      <c r="A151" s="83"/>
      <c r="B151" s="83"/>
      <c r="C151" s="83"/>
      <c r="D151" s="84"/>
      <c r="E151" s="84"/>
      <c r="F151" s="84"/>
      <c r="G151" s="83"/>
      <c r="H151" s="83"/>
      <c r="I151" s="83"/>
      <c r="J151" s="83"/>
      <c r="K151" s="83"/>
      <c r="L151" s="83"/>
      <c r="M151" s="83"/>
      <c r="N151" s="83"/>
      <c r="O151" s="83"/>
      <c r="P151" s="83"/>
      <c r="Q151" s="83"/>
      <c r="R151" s="83"/>
      <c r="S151" s="83"/>
      <c r="T151" s="83"/>
      <c r="U151" s="83"/>
      <c r="V151" s="83"/>
      <c r="W151" s="83"/>
      <c r="X151" s="83"/>
      <c r="Y151" s="83"/>
      <c r="Z151" s="83"/>
    </row>
    <row r="152" spans="1:26">
      <c r="A152" s="83"/>
      <c r="B152" s="83"/>
      <c r="C152" s="83"/>
      <c r="D152" s="84"/>
      <c r="E152" s="84"/>
      <c r="F152" s="84"/>
      <c r="G152" s="83"/>
      <c r="H152" s="83"/>
      <c r="I152" s="83"/>
      <c r="J152" s="83"/>
      <c r="K152" s="83"/>
      <c r="L152" s="83"/>
      <c r="M152" s="83"/>
      <c r="N152" s="83"/>
      <c r="O152" s="83"/>
      <c r="P152" s="83"/>
      <c r="Q152" s="83"/>
      <c r="R152" s="83"/>
      <c r="S152" s="83"/>
      <c r="T152" s="83"/>
      <c r="U152" s="83"/>
      <c r="V152" s="83"/>
      <c r="W152" s="83"/>
      <c r="X152" s="83"/>
      <c r="Y152" s="83"/>
      <c r="Z152" s="83"/>
    </row>
    <row r="153" spans="1:26">
      <c r="A153" s="83"/>
      <c r="B153" s="83"/>
      <c r="C153" s="83"/>
      <c r="D153" s="84"/>
      <c r="E153" s="84"/>
      <c r="F153" s="84"/>
      <c r="G153" s="83"/>
      <c r="H153" s="83"/>
      <c r="I153" s="83"/>
      <c r="J153" s="83"/>
      <c r="K153" s="83"/>
      <c r="L153" s="83"/>
      <c r="M153" s="83"/>
      <c r="N153" s="83"/>
      <c r="O153" s="83"/>
      <c r="P153" s="83"/>
      <c r="Q153" s="83"/>
      <c r="R153" s="83"/>
      <c r="S153" s="83"/>
      <c r="T153" s="83"/>
      <c r="U153" s="83"/>
      <c r="V153" s="83"/>
      <c r="W153" s="83"/>
      <c r="X153" s="83"/>
      <c r="Y153" s="83"/>
      <c r="Z153" s="83"/>
    </row>
    <row r="154" spans="1:26">
      <c r="A154" s="83"/>
      <c r="B154" s="83"/>
      <c r="C154" s="83"/>
      <c r="D154" s="84"/>
      <c r="E154" s="84"/>
      <c r="F154" s="84"/>
      <c r="G154" s="83"/>
      <c r="H154" s="83"/>
      <c r="I154" s="83"/>
      <c r="J154" s="83"/>
      <c r="K154" s="83"/>
      <c r="L154" s="83"/>
      <c r="M154" s="83"/>
      <c r="N154" s="83"/>
      <c r="O154" s="83"/>
      <c r="P154" s="83"/>
      <c r="Q154" s="83"/>
      <c r="R154" s="83"/>
      <c r="S154" s="83"/>
      <c r="T154" s="83"/>
      <c r="U154" s="83"/>
      <c r="V154" s="83"/>
      <c r="W154" s="83"/>
      <c r="X154" s="83"/>
      <c r="Y154" s="83"/>
      <c r="Z154" s="83"/>
    </row>
    <row r="155" spans="1:26">
      <c r="A155" s="83"/>
      <c r="B155" s="83"/>
      <c r="C155" s="83"/>
      <c r="D155" s="84"/>
      <c r="E155" s="84"/>
      <c r="F155" s="84"/>
      <c r="G155" s="83"/>
      <c r="H155" s="83"/>
      <c r="I155" s="83"/>
      <c r="J155" s="83"/>
      <c r="K155" s="83"/>
      <c r="L155" s="83"/>
      <c r="M155" s="83"/>
      <c r="N155" s="83"/>
      <c r="O155" s="83"/>
      <c r="P155" s="83"/>
      <c r="Q155" s="83"/>
      <c r="R155" s="83"/>
      <c r="S155" s="83"/>
      <c r="T155" s="83"/>
      <c r="U155" s="83"/>
      <c r="V155" s="83"/>
      <c r="W155" s="83"/>
      <c r="X155" s="83"/>
      <c r="Y155" s="83"/>
      <c r="Z155" s="83"/>
    </row>
    <row r="156" spans="1:26">
      <c r="A156" s="83"/>
      <c r="B156" s="83"/>
      <c r="C156" s="83"/>
      <c r="D156" s="84"/>
      <c r="E156" s="84"/>
      <c r="F156" s="84"/>
      <c r="G156" s="83"/>
      <c r="H156" s="83"/>
      <c r="I156" s="83"/>
      <c r="J156" s="83"/>
      <c r="K156" s="83"/>
      <c r="L156" s="83"/>
      <c r="M156" s="83"/>
      <c r="N156" s="83"/>
      <c r="O156" s="83"/>
      <c r="P156" s="83"/>
      <c r="Q156" s="83"/>
      <c r="R156" s="83"/>
      <c r="S156" s="83"/>
      <c r="T156" s="83"/>
      <c r="U156" s="83"/>
      <c r="V156" s="83"/>
      <c r="W156" s="83"/>
      <c r="X156" s="83"/>
      <c r="Y156" s="83"/>
      <c r="Z156" s="83"/>
    </row>
    <row r="157" spans="1:26">
      <c r="A157" s="83"/>
      <c r="B157" s="83"/>
      <c r="C157" s="83"/>
      <c r="D157" s="84"/>
      <c r="E157" s="84"/>
      <c r="F157" s="84"/>
      <c r="G157" s="83"/>
      <c r="H157" s="83"/>
      <c r="I157" s="83"/>
      <c r="J157" s="83"/>
      <c r="K157" s="83"/>
      <c r="L157" s="83"/>
      <c r="M157" s="83"/>
      <c r="N157" s="83"/>
      <c r="O157" s="83"/>
      <c r="P157" s="83"/>
      <c r="Q157" s="83"/>
      <c r="R157" s="83"/>
      <c r="S157" s="83"/>
      <c r="T157" s="83"/>
      <c r="U157" s="83"/>
      <c r="V157" s="83"/>
      <c r="W157" s="83"/>
      <c r="X157" s="83"/>
      <c r="Y157" s="83"/>
      <c r="Z157" s="83"/>
    </row>
    <row r="158" spans="1:26">
      <c r="A158" s="83"/>
      <c r="B158" s="83"/>
      <c r="C158" s="83"/>
      <c r="D158" s="84"/>
      <c r="E158" s="84"/>
      <c r="F158" s="84"/>
      <c r="G158" s="83"/>
      <c r="H158" s="83"/>
      <c r="I158" s="83"/>
      <c r="J158" s="83"/>
      <c r="K158" s="83"/>
      <c r="L158" s="83"/>
      <c r="M158" s="83"/>
      <c r="N158" s="83"/>
      <c r="O158" s="83"/>
      <c r="P158" s="83"/>
      <c r="Q158" s="83"/>
      <c r="R158" s="83"/>
      <c r="S158" s="83"/>
      <c r="T158" s="83"/>
      <c r="U158" s="83"/>
      <c r="V158" s="83"/>
      <c r="W158" s="83"/>
      <c r="X158" s="83"/>
      <c r="Y158" s="83"/>
      <c r="Z158" s="83"/>
    </row>
    <row r="159" spans="1:26">
      <c r="A159" s="83"/>
      <c r="B159" s="83"/>
      <c r="C159" s="83"/>
      <c r="D159" s="84"/>
      <c r="E159" s="84"/>
      <c r="F159" s="84"/>
      <c r="G159" s="83"/>
      <c r="H159" s="83"/>
      <c r="I159" s="83"/>
      <c r="J159" s="83"/>
      <c r="K159" s="83"/>
      <c r="L159" s="83"/>
      <c r="M159" s="83"/>
      <c r="N159" s="83"/>
      <c r="O159" s="83"/>
      <c r="P159" s="83"/>
      <c r="Q159" s="83"/>
      <c r="R159" s="83"/>
      <c r="S159" s="83"/>
      <c r="T159" s="83"/>
      <c r="U159" s="83"/>
      <c r="V159" s="83"/>
      <c r="W159" s="83"/>
      <c r="X159" s="83"/>
      <c r="Y159" s="83"/>
      <c r="Z159" s="83"/>
    </row>
    <row r="160" spans="1:26">
      <c r="A160" s="83"/>
      <c r="B160" s="83"/>
      <c r="C160" s="83"/>
      <c r="D160" s="84"/>
      <c r="E160" s="84"/>
      <c r="F160" s="84"/>
      <c r="G160" s="83"/>
      <c r="H160" s="83"/>
      <c r="I160" s="83"/>
      <c r="J160" s="83"/>
      <c r="K160" s="83"/>
      <c r="L160" s="83"/>
      <c r="M160" s="83"/>
      <c r="N160" s="83"/>
      <c r="O160" s="83"/>
      <c r="P160" s="83"/>
      <c r="Q160" s="83"/>
      <c r="R160" s="83"/>
      <c r="S160" s="83"/>
      <c r="T160" s="83"/>
      <c r="U160" s="83"/>
      <c r="V160" s="83"/>
      <c r="W160" s="83"/>
      <c r="X160" s="83"/>
      <c r="Y160" s="83"/>
      <c r="Z160" s="83"/>
    </row>
    <row r="161" spans="1:26">
      <c r="A161" s="83"/>
      <c r="B161" s="83"/>
      <c r="C161" s="83"/>
      <c r="D161" s="84"/>
      <c r="E161" s="84"/>
      <c r="F161" s="84"/>
      <c r="G161" s="83"/>
      <c r="H161" s="83"/>
      <c r="I161" s="83"/>
      <c r="J161" s="83"/>
      <c r="K161" s="83"/>
      <c r="L161" s="83"/>
      <c r="M161" s="83"/>
      <c r="N161" s="83"/>
      <c r="O161" s="83"/>
      <c r="P161" s="83"/>
      <c r="Q161" s="83"/>
      <c r="R161" s="83"/>
      <c r="S161" s="83"/>
      <c r="T161" s="83"/>
      <c r="U161" s="83"/>
      <c r="V161" s="83"/>
      <c r="W161" s="83"/>
      <c r="X161" s="83"/>
      <c r="Y161" s="83"/>
      <c r="Z161" s="83"/>
    </row>
    <row r="162" spans="1:26">
      <c r="A162" s="83"/>
      <c r="B162" s="83"/>
      <c r="C162" s="83"/>
      <c r="D162" s="84"/>
      <c r="E162" s="84"/>
      <c r="F162" s="84"/>
      <c r="G162" s="83"/>
      <c r="H162" s="83"/>
      <c r="I162" s="83"/>
      <c r="J162" s="83"/>
      <c r="K162" s="83"/>
      <c r="L162" s="83"/>
      <c r="M162" s="83"/>
      <c r="N162" s="83"/>
      <c r="O162" s="83"/>
      <c r="P162" s="83"/>
      <c r="Q162" s="83"/>
      <c r="R162" s="83"/>
      <c r="S162" s="83"/>
      <c r="T162" s="83"/>
      <c r="U162" s="83"/>
      <c r="V162" s="83"/>
      <c r="W162" s="83"/>
      <c r="X162" s="83"/>
      <c r="Y162" s="83"/>
      <c r="Z162" s="83"/>
    </row>
    <row r="163" spans="1:26">
      <c r="A163" s="83"/>
      <c r="B163" s="83"/>
      <c r="C163" s="83"/>
      <c r="D163" s="84"/>
      <c r="E163" s="84"/>
      <c r="F163" s="84"/>
      <c r="G163" s="83"/>
      <c r="H163" s="83"/>
      <c r="I163" s="83"/>
      <c r="J163" s="83"/>
      <c r="K163" s="83"/>
      <c r="L163" s="83"/>
      <c r="M163" s="83"/>
      <c r="N163" s="83"/>
      <c r="O163" s="83"/>
      <c r="P163" s="83"/>
      <c r="Q163" s="83"/>
      <c r="R163" s="83"/>
      <c r="S163" s="83"/>
      <c r="T163" s="83"/>
      <c r="U163" s="83"/>
      <c r="V163" s="83"/>
      <c r="W163" s="83"/>
      <c r="X163" s="83"/>
      <c r="Y163" s="83"/>
      <c r="Z163" s="83"/>
    </row>
    <row r="164" spans="1:26">
      <c r="A164" s="83"/>
      <c r="B164" s="83"/>
      <c r="C164" s="83"/>
      <c r="D164" s="84"/>
      <c r="E164" s="84"/>
      <c r="F164" s="84"/>
      <c r="G164" s="83"/>
      <c r="H164" s="83"/>
      <c r="I164" s="83"/>
      <c r="J164" s="83"/>
      <c r="K164" s="83"/>
      <c r="L164" s="83"/>
      <c r="M164" s="83"/>
      <c r="N164" s="83"/>
      <c r="O164" s="83"/>
      <c r="P164" s="83"/>
      <c r="Q164" s="83"/>
      <c r="R164" s="83"/>
      <c r="S164" s="83"/>
      <c r="T164" s="83"/>
      <c r="U164" s="83"/>
      <c r="V164" s="83"/>
      <c r="W164" s="83"/>
      <c r="X164" s="83"/>
      <c r="Y164" s="83"/>
      <c r="Z164" s="83"/>
    </row>
    <row r="165" spans="1:26">
      <c r="A165" s="83"/>
      <c r="B165" s="83"/>
      <c r="C165" s="83"/>
      <c r="D165" s="84"/>
      <c r="E165" s="84"/>
      <c r="F165" s="84"/>
      <c r="G165" s="83"/>
      <c r="H165" s="83"/>
      <c r="I165" s="83"/>
      <c r="J165" s="83"/>
      <c r="K165" s="83"/>
      <c r="L165" s="83"/>
      <c r="M165" s="83"/>
      <c r="N165" s="83"/>
      <c r="O165" s="83"/>
      <c r="P165" s="83"/>
      <c r="Q165" s="83"/>
      <c r="R165" s="83"/>
      <c r="S165" s="83"/>
      <c r="T165" s="83"/>
      <c r="U165" s="83"/>
      <c r="V165" s="83"/>
      <c r="W165" s="83"/>
      <c r="X165" s="83"/>
      <c r="Y165" s="83"/>
      <c r="Z165" s="83"/>
    </row>
    <row r="166" spans="1:26">
      <c r="A166" s="83"/>
      <c r="B166" s="83"/>
      <c r="C166" s="83"/>
      <c r="D166" s="84"/>
      <c r="E166" s="84"/>
      <c r="F166" s="84"/>
      <c r="G166" s="83"/>
      <c r="H166" s="83"/>
      <c r="I166" s="83"/>
      <c r="J166" s="83"/>
      <c r="K166" s="83"/>
      <c r="L166" s="83"/>
      <c r="M166" s="83"/>
      <c r="N166" s="83"/>
      <c r="O166" s="83"/>
      <c r="P166" s="83"/>
      <c r="Q166" s="83"/>
      <c r="R166" s="83"/>
      <c r="S166" s="83"/>
      <c r="T166" s="83"/>
      <c r="U166" s="83"/>
      <c r="V166" s="83"/>
      <c r="W166" s="83"/>
      <c r="X166" s="83"/>
      <c r="Y166" s="83"/>
      <c r="Z166" s="83"/>
    </row>
    <row r="167" spans="1:26">
      <c r="A167" s="83"/>
      <c r="B167" s="83"/>
      <c r="C167" s="83"/>
      <c r="D167" s="84"/>
      <c r="E167" s="84"/>
      <c r="F167" s="84"/>
      <c r="G167" s="83"/>
      <c r="H167" s="83"/>
      <c r="I167" s="83"/>
      <c r="J167" s="83"/>
      <c r="K167" s="83"/>
      <c r="L167" s="83"/>
      <c r="M167" s="83"/>
      <c r="N167" s="83"/>
      <c r="O167" s="83"/>
      <c r="P167" s="83"/>
      <c r="Q167" s="83"/>
      <c r="R167" s="83"/>
      <c r="S167" s="83"/>
      <c r="T167" s="83"/>
      <c r="U167" s="83"/>
      <c r="V167" s="83"/>
      <c r="W167" s="83"/>
      <c r="X167" s="83"/>
      <c r="Y167" s="83"/>
      <c r="Z167" s="83"/>
    </row>
    <row r="168" spans="1:26">
      <c r="A168" s="83"/>
      <c r="B168" s="83"/>
      <c r="C168" s="83"/>
      <c r="D168" s="84"/>
      <c r="E168" s="84"/>
      <c r="F168" s="84"/>
      <c r="G168" s="83"/>
      <c r="H168" s="83"/>
      <c r="I168" s="83"/>
      <c r="J168" s="83"/>
      <c r="K168" s="83"/>
      <c r="L168" s="83"/>
      <c r="M168" s="83"/>
      <c r="N168" s="83"/>
      <c r="O168" s="83"/>
      <c r="P168" s="83"/>
      <c r="Q168" s="83"/>
      <c r="R168" s="83"/>
      <c r="S168" s="83"/>
      <c r="T168" s="83"/>
      <c r="U168" s="83"/>
      <c r="V168" s="83"/>
      <c r="W168" s="83"/>
      <c r="X168" s="83"/>
      <c r="Y168" s="83"/>
      <c r="Z168" s="83"/>
    </row>
    <row r="169" spans="1:26">
      <c r="A169" s="83"/>
      <c r="B169" s="83"/>
      <c r="C169" s="83"/>
      <c r="D169" s="84"/>
      <c r="E169" s="84"/>
      <c r="F169" s="84"/>
      <c r="G169" s="83"/>
      <c r="H169" s="83"/>
      <c r="I169" s="83"/>
      <c r="J169" s="83"/>
      <c r="K169" s="83"/>
      <c r="L169" s="83"/>
      <c r="M169" s="83"/>
      <c r="N169" s="83"/>
      <c r="O169" s="83"/>
      <c r="P169" s="83"/>
      <c r="Q169" s="83"/>
      <c r="R169" s="83"/>
      <c r="S169" s="83"/>
      <c r="T169" s="83"/>
      <c r="U169" s="83"/>
      <c r="V169" s="83"/>
      <c r="W169" s="83"/>
      <c r="X169" s="83"/>
      <c r="Y169" s="83"/>
      <c r="Z169" s="83"/>
    </row>
    <row r="170" spans="1:26">
      <c r="A170" s="83"/>
      <c r="B170" s="83"/>
      <c r="C170" s="83"/>
      <c r="D170" s="84"/>
      <c r="E170" s="84"/>
      <c r="F170" s="84"/>
      <c r="G170" s="83"/>
      <c r="H170" s="83"/>
      <c r="I170" s="83"/>
      <c r="J170" s="83"/>
      <c r="K170" s="83"/>
      <c r="L170" s="83"/>
      <c r="M170" s="83"/>
      <c r="N170" s="83"/>
      <c r="O170" s="83"/>
      <c r="P170" s="83"/>
      <c r="Q170" s="83"/>
      <c r="R170" s="83"/>
      <c r="S170" s="83"/>
      <c r="T170" s="83"/>
      <c r="U170" s="83"/>
      <c r="V170" s="83"/>
      <c r="W170" s="83"/>
      <c r="X170" s="83"/>
      <c r="Y170" s="83"/>
      <c r="Z170" s="83"/>
    </row>
    <row r="171" spans="1:26">
      <c r="A171" s="83"/>
      <c r="B171" s="83"/>
      <c r="C171" s="83"/>
      <c r="D171" s="84"/>
      <c r="E171" s="84"/>
      <c r="F171" s="84"/>
      <c r="G171" s="83"/>
      <c r="H171" s="83"/>
      <c r="I171" s="83"/>
      <c r="J171" s="83"/>
      <c r="K171" s="83"/>
      <c r="L171" s="83"/>
      <c r="M171" s="83"/>
      <c r="N171" s="83"/>
      <c r="O171" s="83"/>
      <c r="P171" s="83"/>
      <c r="Q171" s="83"/>
      <c r="R171" s="83"/>
      <c r="S171" s="83"/>
      <c r="T171" s="83"/>
      <c r="U171" s="83"/>
      <c r="V171" s="83"/>
      <c r="W171" s="83"/>
      <c r="X171" s="83"/>
      <c r="Y171" s="83"/>
      <c r="Z171" s="83"/>
    </row>
    <row r="172" spans="1:26">
      <c r="A172" s="83"/>
      <c r="B172" s="83"/>
      <c r="C172" s="83"/>
      <c r="D172" s="84"/>
      <c r="E172" s="84"/>
      <c r="F172" s="84"/>
      <c r="G172" s="83"/>
      <c r="H172" s="83"/>
      <c r="I172" s="83"/>
      <c r="J172" s="83"/>
      <c r="K172" s="83"/>
      <c r="L172" s="83"/>
      <c r="M172" s="83"/>
      <c r="N172" s="83"/>
      <c r="O172" s="83"/>
      <c r="P172" s="83"/>
      <c r="Q172" s="83"/>
      <c r="R172" s="83"/>
      <c r="S172" s="83"/>
      <c r="T172" s="83"/>
      <c r="U172" s="83"/>
      <c r="V172" s="83"/>
      <c r="W172" s="83"/>
      <c r="X172" s="83"/>
      <c r="Y172" s="83"/>
      <c r="Z172" s="83"/>
    </row>
    <row r="173" spans="1:26">
      <c r="A173" s="83"/>
      <c r="B173" s="83"/>
      <c r="C173" s="83"/>
      <c r="D173" s="84"/>
      <c r="E173" s="84"/>
      <c r="F173" s="84"/>
      <c r="G173" s="83"/>
      <c r="H173" s="83"/>
      <c r="I173" s="83"/>
      <c r="J173" s="83"/>
      <c r="K173" s="83"/>
      <c r="L173" s="83"/>
      <c r="M173" s="83"/>
      <c r="N173" s="83"/>
      <c r="O173" s="83"/>
      <c r="P173" s="83"/>
      <c r="Q173" s="83"/>
      <c r="R173" s="83"/>
      <c r="S173" s="83"/>
      <c r="T173" s="83"/>
      <c r="U173" s="83"/>
      <c r="V173" s="83"/>
      <c r="W173" s="83"/>
      <c r="X173" s="83"/>
      <c r="Y173" s="83"/>
      <c r="Z173" s="83"/>
    </row>
    <row r="174" spans="1:26">
      <c r="A174" s="83"/>
      <c r="B174" s="83"/>
      <c r="C174" s="83"/>
      <c r="D174" s="84"/>
      <c r="E174" s="84"/>
      <c r="F174" s="84"/>
      <c r="G174" s="83"/>
      <c r="H174" s="83"/>
      <c r="I174" s="83"/>
      <c r="J174" s="83"/>
      <c r="K174" s="83"/>
      <c r="L174" s="83"/>
      <c r="M174" s="83"/>
      <c r="N174" s="83"/>
      <c r="O174" s="83"/>
      <c r="P174" s="83"/>
      <c r="Q174" s="83"/>
      <c r="R174" s="83"/>
      <c r="S174" s="83"/>
      <c r="T174" s="83"/>
      <c r="U174" s="83"/>
      <c r="V174" s="83"/>
      <c r="W174" s="83"/>
      <c r="X174" s="83"/>
      <c r="Y174" s="83"/>
      <c r="Z174" s="83"/>
    </row>
    <row r="175" spans="1:26">
      <c r="A175" s="83"/>
      <c r="B175" s="83"/>
      <c r="C175" s="83"/>
      <c r="D175" s="84"/>
      <c r="E175" s="84"/>
      <c r="F175" s="84"/>
      <c r="G175" s="83"/>
      <c r="H175" s="83"/>
      <c r="I175" s="83"/>
      <c r="J175" s="83"/>
      <c r="K175" s="83"/>
      <c r="L175" s="83"/>
      <c r="M175" s="83"/>
      <c r="N175" s="83"/>
      <c r="O175" s="83"/>
      <c r="P175" s="83"/>
      <c r="Q175" s="83"/>
      <c r="R175" s="83"/>
      <c r="S175" s="83"/>
      <c r="T175" s="83"/>
      <c r="U175" s="83"/>
      <c r="V175" s="83"/>
      <c r="W175" s="83"/>
      <c r="X175" s="83"/>
      <c r="Y175" s="83"/>
      <c r="Z175" s="83"/>
    </row>
    <row r="176" spans="1:26">
      <c r="A176" s="83"/>
      <c r="B176" s="83"/>
      <c r="C176" s="83"/>
      <c r="D176" s="84"/>
      <c r="E176" s="84"/>
      <c r="F176" s="84"/>
      <c r="G176" s="83"/>
      <c r="H176" s="83"/>
      <c r="I176" s="83"/>
      <c r="J176" s="83"/>
      <c r="K176" s="83"/>
      <c r="L176" s="83"/>
      <c r="M176" s="83"/>
      <c r="N176" s="83"/>
      <c r="O176" s="83"/>
      <c r="P176" s="83"/>
      <c r="Q176" s="83"/>
      <c r="R176" s="83"/>
      <c r="S176" s="83"/>
      <c r="T176" s="83"/>
      <c r="U176" s="83"/>
      <c r="V176" s="83"/>
      <c r="W176" s="83"/>
      <c r="X176" s="83"/>
      <c r="Y176" s="83"/>
      <c r="Z176" s="83"/>
    </row>
    <row r="177" spans="1:26">
      <c r="A177" s="83"/>
      <c r="B177" s="83"/>
      <c r="C177" s="83"/>
      <c r="D177" s="84"/>
      <c r="E177" s="84"/>
      <c r="F177" s="84"/>
      <c r="G177" s="83"/>
      <c r="H177" s="83"/>
      <c r="I177" s="83"/>
      <c r="J177" s="83"/>
      <c r="K177" s="83"/>
      <c r="L177" s="83"/>
      <c r="M177" s="83"/>
      <c r="N177" s="83"/>
      <c r="O177" s="83"/>
      <c r="P177" s="83"/>
      <c r="Q177" s="83"/>
      <c r="R177" s="83"/>
      <c r="S177" s="83"/>
      <c r="T177" s="83"/>
      <c r="U177" s="83"/>
      <c r="V177" s="83"/>
      <c r="W177" s="83"/>
      <c r="X177" s="83"/>
      <c r="Y177" s="83"/>
      <c r="Z177" s="83"/>
    </row>
    <row r="178" spans="1:26">
      <c r="A178" s="83"/>
      <c r="B178" s="83"/>
      <c r="C178" s="83"/>
      <c r="D178" s="84"/>
      <c r="E178" s="84"/>
      <c r="F178" s="84"/>
      <c r="G178" s="83"/>
      <c r="H178" s="83"/>
      <c r="I178" s="83"/>
      <c r="J178" s="83"/>
      <c r="K178" s="83"/>
      <c r="L178" s="83"/>
      <c r="M178" s="83"/>
      <c r="N178" s="83"/>
      <c r="O178" s="83"/>
      <c r="P178" s="83"/>
      <c r="Q178" s="83"/>
      <c r="R178" s="83"/>
      <c r="S178" s="83"/>
      <c r="T178" s="83"/>
      <c r="U178" s="83"/>
      <c r="V178" s="83"/>
      <c r="W178" s="83"/>
      <c r="X178" s="83"/>
      <c r="Y178" s="83"/>
      <c r="Z178" s="83"/>
    </row>
    <row r="179" spans="1:26">
      <c r="A179" s="83"/>
      <c r="B179" s="83"/>
      <c r="C179" s="83"/>
      <c r="D179" s="84"/>
      <c r="E179" s="84"/>
      <c r="F179" s="84"/>
      <c r="G179" s="83"/>
      <c r="H179" s="83"/>
      <c r="I179" s="83"/>
      <c r="J179" s="83"/>
      <c r="K179" s="83"/>
      <c r="L179" s="83"/>
      <c r="M179" s="83"/>
      <c r="N179" s="83"/>
      <c r="O179" s="83"/>
      <c r="P179" s="83"/>
      <c r="Q179" s="83"/>
      <c r="R179" s="83"/>
      <c r="S179" s="83"/>
      <c r="T179" s="83"/>
      <c r="U179" s="83"/>
      <c r="V179" s="83"/>
      <c r="W179" s="83"/>
      <c r="X179" s="83"/>
      <c r="Y179" s="83"/>
      <c r="Z179" s="83"/>
    </row>
    <row r="180" spans="1:26">
      <c r="A180" s="83"/>
      <c r="B180" s="83"/>
      <c r="C180" s="83"/>
      <c r="D180" s="84"/>
      <c r="E180" s="84"/>
      <c r="F180" s="84"/>
      <c r="G180" s="83"/>
      <c r="H180" s="83"/>
      <c r="I180" s="83"/>
      <c r="J180" s="83"/>
      <c r="K180" s="83"/>
      <c r="L180" s="83"/>
      <c r="M180" s="83"/>
      <c r="N180" s="83"/>
      <c r="O180" s="83"/>
      <c r="P180" s="83"/>
      <c r="Q180" s="83"/>
      <c r="R180" s="83"/>
      <c r="S180" s="83"/>
      <c r="T180" s="83"/>
      <c r="U180" s="83"/>
      <c r="V180" s="83"/>
      <c r="W180" s="83"/>
      <c r="X180" s="83"/>
      <c r="Y180" s="83"/>
      <c r="Z180" s="83"/>
    </row>
    <row r="181" spans="1:26">
      <c r="A181" s="83"/>
      <c r="B181" s="83"/>
      <c r="C181" s="83"/>
      <c r="D181" s="84"/>
      <c r="E181" s="84"/>
      <c r="F181" s="84"/>
      <c r="G181" s="83"/>
      <c r="H181" s="83"/>
      <c r="I181" s="83"/>
      <c r="J181" s="83"/>
      <c r="K181" s="83"/>
      <c r="L181" s="83"/>
      <c r="M181" s="83"/>
      <c r="N181" s="83"/>
      <c r="O181" s="83"/>
      <c r="P181" s="83"/>
      <c r="Q181" s="83"/>
      <c r="R181" s="83"/>
      <c r="S181" s="83"/>
      <c r="T181" s="83"/>
      <c r="U181" s="83"/>
      <c r="V181" s="83"/>
      <c r="W181" s="83"/>
      <c r="X181" s="83"/>
      <c r="Y181" s="83"/>
      <c r="Z181" s="83"/>
    </row>
    <row r="182" spans="1:26">
      <c r="A182" s="83"/>
      <c r="B182" s="83"/>
      <c r="C182" s="83"/>
      <c r="D182" s="84"/>
      <c r="E182" s="84"/>
      <c r="F182" s="84"/>
      <c r="G182" s="83"/>
      <c r="H182" s="83"/>
      <c r="I182" s="83"/>
      <c r="J182" s="83"/>
      <c r="K182" s="83"/>
      <c r="L182" s="83"/>
      <c r="M182" s="83"/>
      <c r="N182" s="83"/>
      <c r="O182" s="83"/>
      <c r="P182" s="83"/>
      <c r="Q182" s="83"/>
      <c r="R182" s="83"/>
      <c r="S182" s="83"/>
      <c r="T182" s="83"/>
      <c r="U182" s="83"/>
      <c r="V182" s="83"/>
      <c r="W182" s="83"/>
      <c r="X182" s="83"/>
      <c r="Y182" s="83"/>
      <c r="Z182" s="83"/>
    </row>
    <row r="183" spans="1:26">
      <c r="A183" s="83"/>
      <c r="B183" s="83"/>
      <c r="C183" s="83"/>
      <c r="D183" s="84"/>
      <c r="E183" s="84"/>
      <c r="F183" s="84"/>
      <c r="G183" s="83"/>
      <c r="H183" s="83"/>
      <c r="I183" s="83"/>
      <c r="J183" s="83"/>
      <c r="K183" s="83"/>
      <c r="L183" s="83"/>
      <c r="M183" s="83"/>
      <c r="N183" s="83"/>
      <c r="O183" s="83"/>
      <c r="P183" s="83"/>
      <c r="Q183" s="83"/>
      <c r="R183" s="83"/>
      <c r="S183" s="83"/>
      <c r="T183" s="83"/>
      <c r="U183" s="83"/>
      <c r="V183" s="83"/>
      <c r="W183" s="83"/>
      <c r="X183" s="83"/>
      <c r="Y183" s="83"/>
      <c r="Z183" s="83"/>
    </row>
    <row r="184" spans="1:26">
      <c r="A184" s="83"/>
      <c r="B184" s="83"/>
      <c r="C184" s="83"/>
      <c r="D184" s="84"/>
      <c r="E184" s="84"/>
      <c r="F184" s="84"/>
      <c r="G184" s="83"/>
      <c r="H184" s="83"/>
      <c r="I184" s="83"/>
      <c r="J184" s="83"/>
      <c r="K184" s="83"/>
      <c r="L184" s="83"/>
      <c r="M184" s="83"/>
      <c r="N184" s="83"/>
      <c r="O184" s="83"/>
      <c r="P184" s="83"/>
      <c r="Q184" s="83"/>
      <c r="R184" s="83"/>
      <c r="S184" s="83"/>
      <c r="T184" s="83"/>
      <c r="U184" s="83"/>
      <c r="V184" s="83"/>
      <c r="W184" s="83"/>
      <c r="X184" s="83"/>
      <c r="Y184" s="83"/>
      <c r="Z184" s="83"/>
    </row>
    <row r="185" spans="1:26">
      <c r="A185" s="83"/>
      <c r="B185" s="83"/>
      <c r="C185" s="83"/>
      <c r="D185" s="84"/>
      <c r="E185" s="84"/>
      <c r="F185" s="84"/>
      <c r="G185" s="83"/>
      <c r="H185" s="83"/>
      <c r="I185" s="83"/>
      <c r="J185" s="83"/>
      <c r="K185" s="83"/>
      <c r="L185" s="83"/>
      <c r="M185" s="83"/>
      <c r="N185" s="83"/>
      <c r="O185" s="83"/>
      <c r="P185" s="83"/>
      <c r="Q185" s="83"/>
      <c r="R185" s="83"/>
      <c r="S185" s="83"/>
      <c r="T185" s="83"/>
      <c r="U185" s="83"/>
      <c r="V185" s="83"/>
      <c r="W185" s="83"/>
      <c r="X185" s="83"/>
      <c r="Y185" s="83"/>
      <c r="Z185" s="83"/>
    </row>
    <row r="186" spans="1:26">
      <c r="A186" s="83"/>
      <c r="B186" s="83"/>
      <c r="C186" s="83"/>
      <c r="D186" s="84"/>
      <c r="E186" s="84"/>
      <c r="F186" s="84"/>
      <c r="G186" s="83"/>
      <c r="H186" s="83"/>
      <c r="I186" s="83"/>
      <c r="J186" s="83"/>
      <c r="K186" s="83"/>
      <c r="L186" s="83"/>
      <c r="M186" s="83"/>
      <c r="N186" s="83"/>
      <c r="O186" s="83"/>
      <c r="P186" s="83"/>
      <c r="Q186" s="83"/>
      <c r="R186" s="83"/>
      <c r="S186" s="83"/>
      <c r="T186" s="83"/>
      <c r="U186" s="83"/>
      <c r="V186" s="83"/>
      <c r="W186" s="83"/>
      <c r="X186" s="83"/>
      <c r="Y186" s="83"/>
      <c r="Z186" s="83"/>
    </row>
    <row r="187" spans="1:26">
      <c r="A187" s="83"/>
      <c r="B187" s="83"/>
      <c r="C187" s="83"/>
      <c r="D187" s="84"/>
      <c r="E187" s="84"/>
      <c r="F187" s="84"/>
      <c r="G187" s="83"/>
      <c r="H187" s="83"/>
      <c r="I187" s="83"/>
      <c r="J187" s="83"/>
      <c r="K187" s="83"/>
      <c r="L187" s="83"/>
      <c r="M187" s="83"/>
      <c r="N187" s="83"/>
      <c r="O187" s="83"/>
      <c r="P187" s="83"/>
      <c r="Q187" s="83"/>
      <c r="R187" s="83"/>
      <c r="S187" s="83"/>
      <c r="T187" s="83"/>
      <c r="U187" s="83"/>
      <c r="V187" s="83"/>
      <c r="W187" s="83"/>
      <c r="X187" s="83"/>
      <c r="Y187" s="83"/>
      <c r="Z187" s="83"/>
    </row>
    <row r="188" spans="1:26">
      <c r="A188" s="83"/>
      <c r="B188" s="83"/>
      <c r="C188" s="83"/>
      <c r="D188" s="84"/>
      <c r="E188" s="84"/>
      <c r="F188" s="84"/>
      <c r="G188" s="83"/>
      <c r="H188" s="83"/>
      <c r="I188" s="83"/>
      <c r="J188" s="83"/>
      <c r="K188" s="83"/>
      <c r="L188" s="83"/>
      <c r="M188" s="83"/>
      <c r="N188" s="83"/>
      <c r="O188" s="83"/>
      <c r="P188" s="83"/>
      <c r="Q188" s="83"/>
      <c r="R188" s="83"/>
      <c r="S188" s="83"/>
      <c r="T188" s="83"/>
      <c r="U188" s="83"/>
      <c r="V188" s="83"/>
      <c r="W188" s="83"/>
      <c r="X188" s="83"/>
      <c r="Y188" s="83"/>
      <c r="Z188" s="83"/>
    </row>
    <row r="189" spans="1:26">
      <c r="A189" s="83"/>
      <c r="B189" s="83"/>
      <c r="C189" s="83"/>
      <c r="D189" s="84"/>
      <c r="E189" s="84"/>
      <c r="F189" s="84"/>
      <c r="G189" s="83"/>
      <c r="H189" s="83"/>
      <c r="I189" s="83"/>
      <c r="J189" s="83"/>
      <c r="K189" s="83"/>
      <c r="L189" s="83"/>
      <c r="M189" s="83"/>
      <c r="N189" s="83"/>
      <c r="O189" s="83"/>
      <c r="P189" s="83"/>
      <c r="Q189" s="83"/>
      <c r="R189" s="83"/>
      <c r="S189" s="83"/>
      <c r="T189" s="83"/>
      <c r="U189" s="83"/>
      <c r="V189" s="83"/>
      <c r="W189" s="83"/>
      <c r="X189" s="83"/>
      <c r="Y189" s="83"/>
      <c r="Z189" s="83"/>
    </row>
    <row r="190" spans="1:26">
      <c r="A190" s="83"/>
      <c r="B190" s="83"/>
      <c r="C190" s="83"/>
      <c r="D190" s="84"/>
      <c r="E190" s="84"/>
      <c r="F190" s="84"/>
      <c r="G190" s="83"/>
      <c r="H190" s="83"/>
      <c r="I190" s="83"/>
      <c r="J190" s="83"/>
      <c r="K190" s="83"/>
      <c r="L190" s="83"/>
      <c r="M190" s="83"/>
      <c r="N190" s="83"/>
      <c r="O190" s="83"/>
      <c r="P190" s="83"/>
      <c r="Q190" s="83"/>
      <c r="R190" s="83"/>
      <c r="S190" s="83"/>
      <c r="T190" s="83"/>
      <c r="U190" s="83"/>
      <c r="V190" s="83"/>
      <c r="W190" s="83"/>
      <c r="X190" s="83"/>
      <c r="Y190" s="83"/>
      <c r="Z190" s="83"/>
    </row>
    <row r="191" spans="1:26">
      <c r="A191" s="83"/>
      <c r="B191" s="83"/>
      <c r="C191" s="83"/>
      <c r="D191" s="84"/>
      <c r="E191" s="84"/>
      <c r="F191" s="84"/>
      <c r="G191" s="83"/>
      <c r="H191" s="83"/>
      <c r="I191" s="83"/>
      <c r="J191" s="83"/>
      <c r="K191" s="83"/>
      <c r="L191" s="83"/>
      <c r="M191" s="83"/>
      <c r="N191" s="83"/>
      <c r="O191" s="83"/>
      <c r="P191" s="83"/>
      <c r="Q191" s="83"/>
      <c r="R191" s="83"/>
      <c r="S191" s="83"/>
      <c r="T191" s="83"/>
      <c r="U191" s="83"/>
      <c r="V191" s="83"/>
      <c r="W191" s="83"/>
      <c r="X191" s="83"/>
      <c r="Y191" s="83"/>
      <c r="Z191" s="83"/>
    </row>
    <row r="192" spans="1:26">
      <c r="A192" s="83"/>
      <c r="B192" s="83"/>
      <c r="C192" s="83"/>
      <c r="D192" s="84"/>
      <c r="E192" s="84"/>
      <c r="F192" s="84"/>
      <c r="G192" s="83"/>
      <c r="H192" s="83"/>
      <c r="I192" s="83"/>
      <c r="J192" s="83"/>
      <c r="K192" s="83"/>
      <c r="L192" s="83"/>
      <c r="M192" s="83"/>
      <c r="N192" s="83"/>
      <c r="O192" s="83"/>
      <c r="P192" s="83"/>
      <c r="Q192" s="83"/>
      <c r="R192" s="83"/>
      <c r="S192" s="83"/>
      <c r="T192" s="83"/>
      <c r="U192" s="83"/>
      <c r="V192" s="83"/>
      <c r="W192" s="83"/>
      <c r="X192" s="83"/>
      <c r="Y192" s="83"/>
      <c r="Z192" s="83"/>
    </row>
    <row r="193" spans="1:26">
      <c r="A193" s="83"/>
      <c r="B193" s="83"/>
      <c r="C193" s="83"/>
      <c r="D193" s="84"/>
      <c r="E193" s="84"/>
      <c r="F193" s="84"/>
      <c r="G193" s="83"/>
      <c r="H193" s="83"/>
      <c r="I193" s="83"/>
      <c r="J193" s="83"/>
      <c r="K193" s="83"/>
      <c r="L193" s="83"/>
      <c r="M193" s="83"/>
      <c r="N193" s="83"/>
      <c r="O193" s="83"/>
      <c r="P193" s="83"/>
      <c r="Q193" s="83"/>
      <c r="R193" s="83"/>
      <c r="S193" s="83"/>
      <c r="T193" s="83"/>
      <c r="U193" s="83"/>
      <c r="V193" s="83"/>
      <c r="W193" s="83"/>
      <c r="X193" s="83"/>
      <c r="Y193" s="83"/>
      <c r="Z193" s="83"/>
    </row>
    <row r="194" spans="1:26">
      <c r="A194" s="83"/>
      <c r="B194" s="83"/>
      <c r="C194" s="83"/>
      <c r="D194" s="84"/>
      <c r="E194" s="84"/>
      <c r="F194" s="84"/>
      <c r="G194" s="83"/>
      <c r="H194" s="83"/>
      <c r="I194" s="83"/>
      <c r="J194" s="83"/>
      <c r="K194" s="83"/>
      <c r="L194" s="83"/>
      <c r="M194" s="83"/>
      <c r="N194" s="83"/>
      <c r="O194" s="83"/>
      <c r="P194" s="83"/>
      <c r="Q194" s="83"/>
      <c r="R194" s="83"/>
      <c r="S194" s="83"/>
      <c r="T194" s="83"/>
      <c r="U194" s="83"/>
      <c r="V194" s="83"/>
      <c r="W194" s="83"/>
      <c r="X194" s="83"/>
      <c r="Y194" s="83"/>
      <c r="Z194" s="83"/>
    </row>
    <row r="195" spans="1:26">
      <c r="A195" s="83"/>
      <c r="B195" s="83"/>
      <c r="C195" s="83"/>
      <c r="D195" s="84"/>
      <c r="E195" s="84"/>
      <c r="F195" s="84"/>
      <c r="G195" s="83"/>
      <c r="H195" s="83"/>
      <c r="I195" s="83"/>
      <c r="J195" s="83"/>
      <c r="K195" s="83"/>
      <c r="L195" s="83"/>
      <c r="M195" s="83"/>
      <c r="N195" s="83"/>
      <c r="O195" s="83"/>
      <c r="P195" s="83"/>
      <c r="Q195" s="83"/>
      <c r="R195" s="83"/>
      <c r="S195" s="83"/>
      <c r="T195" s="83"/>
      <c r="U195" s="83"/>
      <c r="V195" s="83"/>
      <c r="W195" s="83"/>
      <c r="X195" s="83"/>
      <c r="Y195" s="83"/>
      <c r="Z195" s="83"/>
    </row>
    <row r="196" spans="1:26">
      <c r="A196" s="83"/>
      <c r="B196" s="83"/>
      <c r="C196" s="83"/>
      <c r="D196" s="84"/>
      <c r="E196" s="84"/>
      <c r="F196" s="84"/>
      <c r="G196" s="83"/>
      <c r="H196" s="83"/>
      <c r="I196" s="83"/>
      <c r="J196" s="83"/>
      <c r="K196" s="83"/>
      <c r="L196" s="83"/>
      <c r="M196" s="83"/>
      <c r="N196" s="83"/>
      <c r="O196" s="83"/>
      <c r="P196" s="83"/>
      <c r="Q196" s="83"/>
      <c r="R196" s="83"/>
      <c r="S196" s="83"/>
      <c r="T196" s="83"/>
      <c r="U196" s="83"/>
      <c r="V196" s="83"/>
      <c r="W196" s="83"/>
      <c r="X196" s="83"/>
      <c r="Y196" s="83"/>
      <c r="Z196" s="83"/>
    </row>
    <row r="197" spans="1:26">
      <c r="A197" s="83"/>
      <c r="B197" s="83"/>
      <c r="C197" s="83"/>
      <c r="D197" s="84"/>
      <c r="E197" s="84"/>
      <c r="F197" s="84"/>
      <c r="G197" s="83"/>
      <c r="H197" s="83"/>
      <c r="I197" s="83"/>
      <c r="J197" s="83"/>
      <c r="K197" s="83"/>
      <c r="L197" s="83"/>
      <c r="M197" s="83"/>
      <c r="N197" s="83"/>
      <c r="O197" s="83"/>
      <c r="P197" s="83"/>
      <c r="Q197" s="83"/>
      <c r="R197" s="83"/>
      <c r="S197" s="83"/>
      <c r="T197" s="83"/>
      <c r="U197" s="83"/>
      <c r="V197" s="83"/>
      <c r="W197" s="83"/>
      <c r="X197" s="83"/>
      <c r="Y197" s="83"/>
      <c r="Z197" s="83"/>
    </row>
    <row r="198" spans="1:26">
      <c r="A198" s="83"/>
      <c r="B198" s="83"/>
      <c r="C198" s="83"/>
      <c r="D198" s="84"/>
      <c r="E198" s="84"/>
      <c r="F198" s="84"/>
      <c r="G198" s="83"/>
      <c r="H198" s="83"/>
      <c r="I198" s="83"/>
      <c r="J198" s="83"/>
      <c r="K198" s="83"/>
      <c r="L198" s="83"/>
      <c r="M198" s="83"/>
      <c r="N198" s="83"/>
      <c r="O198" s="83"/>
      <c r="P198" s="83"/>
      <c r="Q198" s="83"/>
      <c r="R198" s="83"/>
      <c r="S198" s="83"/>
      <c r="T198" s="83"/>
      <c r="U198" s="83"/>
      <c r="V198" s="83"/>
      <c r="W198" s="83"/>
      <c r="X198" s="83"/>
      <c r="Y198" s="83"/>
      <c r="Z198" s="83"/>
    </row>
    <row r="199" spans="1:26">
      <c r="A199" s="83"/>
      <c r="B199" s="83"/>
      <c r="C199" s="83"/>
      <c r="D199" s="84"/>
      <c r="E199" s="84"/>
      <c r="F199" s="84"/>
      <c r="G199" s="83"/>
      <c r="H199" s="83"/>
      <c r="I199" s="83"/>
      <c r="J199" s="83"/>
      <c r="K199" s="83"/>
      <c r="L199" s="83"/>
      <c r="M199" s="83"/>
      <c r="N199" s="83"/>
      <c r="O199" s="83"/>
      <c r="P199" s="83"/>
      <c r="Q199" s="83"/>
      <c r="R199" s="83"/>
      <c r="S199" s="83"/>
      <c r="T199" s="83"/>
      <c r="U199" s="83"/>
      <c r="V199" s="83"/>
      <c r="W199" s="83"/>
      <c r="X199" s="83"/>
      <c r="Y199" s="83"/>
      <c r="Z199" s="83"/>
    </row>
    <row r="200" spans="1:26">
      <c r="A200" s="83"/>
      <c r="B200" s="83"/>
      <c r="C200" s="83"/>
      <c r="D200" s="84"/>
      <c r="E200" s="84"/>
      <c r="F200" s="84"/>
      <c r="G200" s="83"/>
      <c r="H200" s="83"/>
      <c r="I200" s="83"/>
      <c r="J200" s="83"/>
      <c r="K200" s="83"/>
      <c r="L200" s="83"/>
      <c r="M200" s="83"/>
      <c r="N200" s="83"/>
      <c r="O200" s="83"/>
      <c r="P200" s="83"/>
      <c r="Q200" s="83"/>
      <c r="R200" s="83"/>
      <c r="S200" s="83"/>
      <c r="T200" s="83"/>
      <c r="U200" s="83"/>
      <c r="V200" s="83"/>
      <c r="W200" s="83"/>
      <c r="X200" s="83"/>
      <c r="Y200" s="83"/>
      <c r="Z200" s="83"/>
    </row>
    <row r="201" spans="1:26">
      <c r="A201" s="83"/>
      <c r="B201" s="83"/>
      <c r="C201" s="83"/>
      <c r="D201" s="84"/>
      <c r="E201" s="84"/>
      <c r="F201" s="84"/>
      <c r="G201" s="83"/>
      <c r="H201" s="83"/>
      <c r="I201" s="83"/>
      <c r="J201" s="83"/>
      <c r="K201" s="83"/>
      <c r="L201" s="83"/>
      <c r="M201" s="83"/>
      <c r="N201" s="83"/>
      <c r="O201" s="83"/>
      <c r="P201" s="83"/>
      <c r="Q201" s="83"/>
      <c r="R201" s="83"/>
      <c r="S201" s="83"/>
      <c r="T201" s="83"/>
      <c r="U201" s="83"/>
      <c r="V201" s="83"/>
      <c r="W201" s="83"/>
      <c r="X201" s="83"/>
      <c r="Y201" s="83"/>
      <c r="Z201" s="83"/>
    </row>
  </sheetData>
  <phoneticPr fontId="105"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201"/>
  <sheetViews>
    <sheetView workbookViewId="0">
      <selection activeCell="F13" sqref="F13"/>
    </sheetView>
  </sheetViews>
  <sheetFormatPr defaultColWidth="8.6875" defaultRowHeight="15.75"/>
  <cols>
    <col min="1" max="1" width="10.0625" customWidth="1"/>
    <col min="2" max="2" width="24.5625" customWidth="1"/>
    <col min="3" max="3" width="13.5625" customWidth="1"/>
    <col min="4" max="4" width="31.9375" customWidth="1"/>
    <col min="5" max="5" width="17.5" customWidth="1"/>
    <col min="6" max="6" width="16.4375" customWidth="1"/>
    <col min="7" max="7" width="25.6875" customWidth="1"/>
    <col min="8" max="9" width="18.6875" customWidth="1"/>
    <col min="10" max="10" width="11.1875" customWidth="1"/>
    <col min="11" max="26" width="10.0625" customWidth="1"/>
  </cols>
  <sheetData>
    <row r="1" spans="1:26" ht="47.25" customHeight="1">
      <c r="A1" s="22" t="s">
        <v>493</v>
      </c>
      <c r="B1" s="22"/>
      <c r="C1" s="22"/>
      <c r="D1" s="22"/>
      <c r="E1" s="22"/>
      <c r="F1" s="23"/>
      <c r="G1" s="24"/>
      <c r="H1" s="24"/>
      <c r="I1" s="24"/>
      <c r="J1" s="24"/>
      <c r="K1" s="24"/>
      <c r="L1" s="24"/>
      <c r="M1" s="24"/>
      <c r="N1" s="24"/>
      <c r="O1" s="24"/>
      <c r="P1" s="24"/>
      <c r="Q1" s="24"/>
      <c r="R1" s="24"/>
      <c r="S1" s="24"/>
      <c r="T1" s="24"/>
      <c r="U1" s="24"/>
      <c r="V1" s="24"/>
      <c r="W1" s="24"/>
      <c r="X1" s="24"/>
      <c r="Y1" s="24"/>
      <c r="Z1" s="24"/>
    </row>
    <row r="2" spans="1:26">
      <c r="A2" s="24"/>
      <c r="B2" s="631"/>
      <c r="C2" s="632"/>
      <c r="D2" s="633"/>
      <c r="E2" s="623" t="s">
        <v>494</v>
      </c>
      <c r="F2" s="624"/>
      <c r="G2" s="625"/>
      <c r="H2" s="24"/>
      <c r="I2" s="24"/>
      <c r="J2" s="24"/>
      <c r="K2" s="24"/>
      <c r="L2" s="24"/>
      <c r="M2" s="24"/>
      <c r="N2" s="24"/>
      <c r="O2" s="24"/>
      <c r="P2" s="24"/>
      <c r="Q2" s="24"/>
      <c r="R2" s="24"/>
      <c r="S2" s="24"/>
      <c r="T2" s="24"/>
      <c r="U2" s="24"/>
      <c r="V2" s="24"/>
      <c r="W2" s="24"/>
      <c r="X2" s="24"/>
      <c r="Y2" s="24"/>
      <c r="Z2" s="24"/>
    </row>
    <row r="3" spans="1:26">
      <c r="A3" s="24"/>
      <c r="B3" s="634"/>
      <c r="C3" s="635"/>
      <c r="D3" s="636"/>
      <c r="E3" s="25" t="s">
        <v>495</v>
      </c>
      <c r="F3" s="25" t="s">
        <v>496</v>
      </c>
      <c r="G3" s="26" t="s">
        <v>497</v>
      </c>
      <c r="H3" s="24"/>
      <c r="I3" s="24"/>
      <c r="J3" s="24"/>
      <c r="K3" s="24"/>
      <c r="L3" s="24"/>
      <c r="M3" s="24"/>
      <c r="N3" s="24"/>
      <c r="O3" s="24"/>
      <c r="P3" s="24"/>
      <c r="Q3" s="24"/>
      <c r="R3" s="24"/>
      <c r="S3" s="24"/>
      <c r="T3" s="24"/>
      <c r="U3" s="24"/>
      <c r="V3" s="24"/>
      <c r="W3" s="24"/>
      <c r="X3" s="24"/>
      <c r="Y3" s="24"/>
      <c r="Z3" s="24"/>
    </row>
    <row r="4" spans="1:26">
      <c r="A4" s="24"/>
      <c r="B4" s="637"/>
      <c r="C4" s="638"/>
      <c r="D4" s="639"/>
      <c r="E4" s="27">
        <v>1</v>
      </c>
      <c r="F4" s="27">
        <v>2</v>
      </c>
      <c r="G4" s="28">
        <v>3</v>
      </c>
      <c r="H4" s="24"/>
      <c r="I4" s="24"/>
      <c r="J4" s="24"/>
      <c r="K4" s="24"/>
      <c r="L4" s="24"/>
      <c r="M4" s="24"/>
      <c r="N4" s="24"/>
      <c r="O4" s="24"/>
      <c r="P4" s="24"/>
      <c r="Q4" s="24"/>
      <c r="R4" s="24"/>
      <c r="S4" s="24"/>
      <c r="T4" s="24"/>
      <c r="U4" s="24"/>
      <c r="V4" s="24"/>
      <c r="W4" s="24"/>
      <c r="X4" s="24"/>
      <c r="Y4" s="24"/>
      <c r="Z4" s="24"/>
    </row>
    <row r="5" spans="1:26">
      <c r="A5" s="24"/>
      <c r="B5" s="628" t="s">
        <v>498</v>
      </c>
      <c r="C5" s="29" t="s">
        <v>103</v>
      </c>
      <c r="D5" s="30">
        <v>1</v>
      </c>
      <c r="E5" s="31">
        <v>1</v>
      </c>
      <c r="F5" s="32">
        <v>1</v>
      </c>
      <c r="G5" s="33">
        <v>3</v>
      </c>
      <c r="H5" s="24"/>
      <c r="I5" s="24"/>
      <c r="J5" s="24"/>
      <c r="K5" s="24"/>
      <c r="L5" s="24"/>
      <c r="M5" s="24"/>
      <c r="N5" s="24"/>
      <c r="O5" s="24"/>
      <c r="P5" s="24"/>
      <c r="Q5" s="24"/>
      <c r="R5" s="24"/>
      <c r="S5" s="24"/>
      <c r="T5" s="24"/>
      <c r="U5" s="24"/>
      <c r="V5" s="24"/>
      <c r="W5" s="24"/>
      <c r="X5" s="24"/>
      <c r="Y5" s="24"/>
      <c r="Z5" s="24"/>
    </row>
    <row r="6" spans="1:26">
      <c r="A6" s="24"/>
      <c r="B6" s="629"/>
      <c r="C6" s="29" t="s">
        <v>105</v>
      </c>
      <c r="D6" s="30">
        <v>2</v>
      </c>
      <c r="E6" s="34">
        <v>2</v>
      </c>
      <c r="F6" s="25">
        <v>2</v>
      </c>
      <c r="G6" s="26">
        <v>2</v>
      </c>
      <c r="H6" s="24"/>
      <c r="I6" s="24"/>
      <c r="J6" s="24"/>
      <c r="K6" s="24"/>
      <c r="L6" s="24"/>
      <c r="M6" s="24"/>
      <c r="N6" s="24"/>
      <c r="O6" s="24"/>
      <c r="P6" s="24"/>
      <c r="Q6" s="24"/>
      <c r="R6" s="24"/>
      <c r="S6" s="24"/>
      <c r="T6" s="24"/>
      <c r="U6" s="24"/>
      <c r="V6" s="24"/>
      <c r="W6" s="24"/>
      <c r="X6" s="24"/>
      <c r="Y6" s="24"/>
      <c r="Z6" s="24"/>
    </row>
    <row r="7" spans="1:26">
      <c r="A7" s="24"/>
      <c r="B7" s="629"/>
      <c r="C7" s="29" t="s">
        <v>107</v>
      </c>
      <c r="D7" s="30">
        <v>3</v>
      </c>
      <c r="E7" s="34">
        <v>4</v>
      </c>
      <c r="F7" s="25">
        <v>5</v>
      </c>
      <c r="G7" s="26">
        <v>6</v>
      </c>
      <c r="H7" s="24"/>
      <c r="I7" s="24"/>
      <c r="J7" s="24"/>
      <c r="K7" s="24"/>
      <c r="L7" s="24"/>
      <c r="M7" s="24"/>
      <c r="N7" s="24"/>
      <c r="O7" s="24"/>
      <c r="P7" s="24"/>
      <c r="Q7" s="24"/>
      <c r="R7" s="24"/>
      <c r="S7" s="24"/>
      <c r="T7" s="24"/>
      <c r="U7" s="24"/>
      <c r="V7" s="24"/>
      <c r="W7" s="24"/>
      <c r="X7" s="24"/>
      <c r="Y7" s="24"/>
      <c r="Z7" s="24"/>
    </row>
    <row r="8" spans="1:26">
      <c r="A8" s="24"/>
      <c r="B8" s="629"/>
      <c r="C8" s="29" t="s">
        <v>109</v>
      </c>
      <c r="D8" s="30">
        <v>4</v>
      </c>
      <c r="E8" s="34">
        <v>8</v>
      </c>
      <c r="F8" s="25">
        <v>8</v>
      </c>
      <c r="G8" s="26">
        <v>8</v>
      </c>
      <c r="H8" s="24"/>
      <c r="I8" s="24"/>
      <c r="J8" s="24"/>
      <c r="K8" s="24"/>
      <c r="L8" s="24"/>
      <c r="M8" s="24"/>
      <c r="N8" s="24"/>
      <c r="O8" s="24"/>
      <c r="P8" s="24"/>
      <c r="Q8" s="24"/>
      <c r="R8" s="24"/>
      <c r="S8" s="24"/>
      <c r="T8" s="24"/>
      <c r="U8" s="24"/>
      <c r="V8" s="24"/>
      <c r="W8" s="24"/>
      <c r="X8" s="24"/>
      <c r="Y8" s="24"/>
      <c r="Z8" s="24"/>
    </row>
    <row r="9" spans="1:26">
      <c r="A9" s="24"/>
      <c r="B9" s="630"/>
      <c r="C9" s="35" t="s">
        <v>111</v>
      </c>
      <c r="D9" s="36">
        <v>5</v>
      </c>
      <c r="E9" s="37">
        <v>7</v>
      </c>
      <c r="F9" s="38">
        <v>9</v>
      </c>
      <c r="G9" s="39">
        <v>9</v>
      </c>
      <c r="H9" s="24"/>
      <c r="I9" s="24"/>
      <c r="J9" s="24"/>
      <c r="K9" s="24"/>
      <c r="L9" s="24"/>
      <c r="M9" s="24"/>
      <c r="N9" s="24"/>
      <c r="O9" s="24"/>
      <c r="P9" s="24"/>
      <c r="Q9" s="24"/>
      <c r="R9" s="24"/>
      <c r="S9" s="24"/>
      <c r="T9" s="24"/>
      <c r="U9" s="24"/>
      <c r="V9" s="24"/>
      <c r="W9" s="24"/>
      <c r="X9" s="24"/>
      <c r="Y9" s="24"/>
      <c r="Z9" s="24"/>
    </row>
    <row r="10" spans="1:26">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ht="22.5" customHeight="1">
      <c r="A12" s="40" t="s">
        <v>499</v>
      </c>
      <c r="B12" s="40"/>
      <c r="C12" s="40"/>
      <c r="D12" s="24"/>
      <c r="E12" s="24"/>
      <c r="F12" s="24"/>
      <c r="G12" s="24"/>
      <c r="H12" s="24"/>
      <c r="I12" s="24"/>
      <c r="J12" s="24"/>
      <c r="K12" s="24"/>
      <c r="L12" s="24"/>
      <c r="M12" s="24"/>
      <c r="N12" s="24"/>
      <c r="O12" s="24"/>
      <c r="P12" s="24"/>
      <c r="Q12" s="24"/>
      <c r="R12" s="24"/>
      <c r="S12" s="24"/>
      <c r="T12" s="24"/>
      <c r="U12" s="24"/>
      <c r="V12" s="24"/>
      <c r="W12" s="24"/>
      <c r="X12" s="24"/>
      <c r="Y12" s="24"/>
      <c r="Z12" s="24"/>
    </row>
    <row r="13" spans="1:26" ht="22.5" customHeight="1">
      <c r="A13" s="40"/>
      <c r="B13" s="41" t="s">
        <v>500</v>
      </c>
      <c r="C13" s="40"/>
      <c r="D13" s="42">
        <f>'输入2-家庭资产负债表'!B4+'输入2-家庭资产负债表'!B10-'输入2-家庭资产负债表'!B20</f>
        <v>2180000</v>
      </c>
      <c r="E13" s="41" t="s">
        <v>604</v>
      </c>
      <c r="F13" s="24"/>
      <c r="G13" s="24"/>
      <c r="H13" s="24"/>
      <c r="I13" s="24"/>
      <c r="J13" s="24"/>
      <c r="K13" s="24"/>
      <c r="L13" s="24"/>
      <c r="M13" s="24"/>
      <c r="N13" s="24"/>
      <c r="O13" s="24"/>
      <c r="P13" s="24"/>
      <c r="Q13" s="24"/>
      <c r="R13" s="24"/>
      <c r="S13" s="24"/>
      <c r="T13" s="24"/>
      <c r="U13" s="24"/>
      <c r="V13" s="24"/>
      <c r="W13" s="24"/>
      <c r="X13" s="24"/>
      <c r="Y13" s="24"/>
      <c r="Z13" s="24"/>
    </row>
    <row r="14" spans="1:26" ht="22.5" customHeight="1">
      <c r="A14" s="40"/>
      <c r="B14" s="41" t="s">
        <v>501</v>
      </c>
      <c r="C14" s="40"/>
      <c r="D14" s="42">
        <f>INDEX(E5:G9,'输入1-风险测评表'!B100,'输出1-比率分析'!D33)</f>
        <v>7</v>
      </c>
      <c r="E14" s="24"/>
      <c r="F14" s="24"/>
      <c r="G14" s="24"/>
      <c r="H14" s="24"/>
      <c r="I14" s="24"/>
      <c r="J14" s="24"/>
      <c r="K14" s="24"/>
      <c r="L14" s="24"/>
      <c r="M14" s="24"/>
      <c r="N14" s="24"/>
      <c r="O14" s="24"/>
      <c r="P14" s="24"/>
      <c r="Q14" s="24"/>
      <c r="R14" s="24"/>
      <c r="S14" s="24"/>
      <c r="T14" s="24"/>
      <c r="U14" s="24"/>
      <c r="V14" s="24"/>
      <c r="W14" s="24"/>
      <c r="X14" s="24"/>
      <c r="Y14" s="24"/>
      <c r="Z14" s="24"/>
    </row>
    <row r="15" spans="1:26" ht="22.5" customHeight="1">
      <c r="A15" s="40"/>
      <c r="B15" s="41" t="s">
        <v>502</v>
      </c>
      <c r="C15" s="40"/>
      <c r="D15" s="43">
        <f>INDEX(IFA本月市场配置!D12:D24,D14,1)</f>
        <v>0.1</v>
      </c>
      <c r="E15" s="43"/>
      <c r="F15" s="24"/>
      <c r="G15" s="24"/>
      <c r="H15" s="24"/>
      <c r="I15" s="24"/>
      <c r="J15" s="24"/>
      <c r="K15" s="24"/>
      <c r="L15" s="24"/>
      <c r="M15" s="24"/>
      <c r="N15" s="24"/>
      <c r="O15" s="24"/>
      <c r="P15" s="24"/>
      <c r="Q15" s="24"/>
      <c r="R15" s="24"/>
      <c r="S15" s="24"/>
      <c r="T15" s="24"/>
      <c r="U15" s="24"/>
      <c r="V15" s="24"/>
      <c r="W15" s="24"/>
      <c r="X15" s="24"/>
      <c r="Y15" s="24"/>
      <c r="Z15" s="24"/>
    </row>
    <row r="16" spans="1:26" ht="16.899999999999999">
      <c r="A16" s="24"/>
      <c r="B16" s="626" t="s">
        <v>503</v>
      </c>
      <c r="C16" s="627"/>
      <c r="D16" s="627"/>
      <c r="E16" s="24" t="s">
        <v>118</v>
      </c>
      <c r="F16" s="24"/>
      <c r="G16" s="617" t="s">
        <v>504</v>
      </c>
      <c r="H16" s="618"/>
      <c r="I16" s="618"/>
      <c r="J16" s="618"/>
      <c r="K16" s="24"/>
      <c r="L16" s="24"/>
      <c r="M16" s="24"/>
      <c r="N16" s="24"/>
      <c r="O16" s="24"/>
      <c r="P16" s="24"/>
      <c r="Q16" s="24"/>
      <c r="R16" s="24"/>
      <c r="S16" s="24"/>
      <c r="T16" s="24"/>
      <c r="U16" s="24"/>
      <c r="V16" s="24"/>
      <c r="W16" s="24"/>
      <c r="X16" s="24"/>
      <c r="Y16" s="24"/>
      <c r="Z16" s="24"/>
    </row>
    <row r="17" spans="1:26" ht="16.899999999999999">
      <c r="A17" s="24"/>
      <c r="B17" s="613" t="s">
        <v>119</v>
      </c>
      <c r="C17" s="614"/>
      <c r="D17" s="613" t="s">
        <v>120</v>
      </c>
      <c r="E17" s="614"/>
      <c r="F17" s="24"/>
      <c r="G17" s="626" t="s">
        <v>505</v>
      </c>
      <c r="H17" s="627"/>
      <c r="I17" s="626"/>
      <c r="J17" s="627"/>
      <c r="K17" s="24"/>
      <c r="L17" s="24"/>
      <c r="M17" s="24"/>
      <c r="N17" s="24"/>
      <c r="O17" s="24"/>
      <c r="P17" s="24"/>
      <c r="Q17" s="24"/>
      <c r="R17" s="24"/>
      <c r="S17" s="24"/>
      <c r="T17" s="24"/>
      <c r="U17" s="24"/>
      <c r="V17" s="24"/>
      <c r="W17" s="24"/>
      <c r="X17" s="24"/>
      <c r="Y17" s="24"/>
      <c r="Z17" s="24"/>
    </row>
    <row r="18" spans="1:26" ht="16.899999999999999">
      <c r="A18" s="24"/>
      <c r="B18" s="45" t="s">
        <v>506</v>
      </c>
      <c r="C18" s="44">
        <f>SUM(C19:C21)</f>
        <v>218000</v>
      </c>
      <c r="D18" s="45" t="s">
        <v>507</v>
      </c>
      <c r="E18" s="46">
        <f>SUM(E19:E21)</f>
        <v>50001</v>
      </c>
      <c r="F18" s="24"/>
      <c r="G18" s="613" t="s">
        <v>168</v>
      </c>
      <c r="H18" s="614"/>
      <c r="I18" s="615"/>
      <c r="J18" s="616"/>
      <c r="K18" s="24"/>
      <c r="L18" s="24"/>
      <c r="M18" s="24"/>
      <c r="N18" s="24"/>
      <c r="O18" s="24"/>
      <c r="P18" s="24"/>
      <c r="Q18" s="24"/>
      <c r="R18" s="24"/>
      <c r="S18" s="24"/>
      <c r="T18" s="24"/>
      <c r="U18" s="24"/>
      <c r="V18" s="24"/>
      <c r="W18" s="24"/>
      <c r="X18" s="24"/>
      <c r="Y18" s="24"/>
      <c r="Z18" s="24"/>
    </row>
    <row r="19" spans="1:26" ht="16.899999999999999">
      <c r="A19" s="24"/>
      <c r="B19" s="47" t="s">
        <v>123</v>
      </c>
      <c r="C19" s="46">
        <f>$D$13*INDEX(IFA本月市场配置!O12:AB20,D14,1)</f>
        <v>0</v>
      </c>
      <c r="D19" s="47" t="s">
        <v>124</v>
      </c>
      <c r="E19" s="46">
        <f>'输入2-家庭资产负债表'!D5</f>
        <v>50000</v>
      </c>
      <c r="F19" s="24"/>
      <c r="G19" s="45" t="s">
        <v>508</v>
      </c>
      <c r="H19" s="44">
        <f>H20+H25</f>
        <v>2300000</v>
      </c>
      <c r="I19" s="45" t="s">
        <v>509</v>
      </c>
      <c r="J19" s="44">
        <f>SUM(J20:J29)</f>
        <v>1040000</v>
      </c>
      <c r="K19" s="24"/>
      <c r="L19" s="24"/>
      <c r="M19" s="24"/>
      <c r="N19" s="24"/>
      <c r="O19" s="24"/>
      <c r="P19" s="24"/>
      <c r="Q19" s="24"/>
      <c r="R19" s="24"/>
      <c r="S19" s="24"/>
      <c r="T19" s="24"/>
      <c r="U19" s="24"/>
      <c r="V19" s="24"/>
      <c r="W19" s="24"/>
      <c r="X19" s="24"/>
      <c r="Y19" s="24"/>
      <c r="Z19" s="24"/>
    </row>
    <row r="20" spans="1:26" ht="16.899999999999999">
      <c r="A20" s="24"/>
      <c r="B20" s="47" t="s">
        <v>125</v>
      </c>
      <c r="C20" s="46">
        <f>$D$13*INDEX(IFA本月市场配置!O12:AB20,D14,2)</f>
        <v>0</v>
      </c>
      <c r="D20" s="47" t="s">
        <v>126</v>
      </c>
      <c r="E20" s="46">
        <f>'输入2-家庭资产负债表'!D6</f>
        <v>0</v>
      </c>
      <c r="F20" s="24"/>
      <c r="G20" s="397" t="s">
        <v>567</v>
      </c>
      <c r="H20" s="46">
        <f>SUM(H21:H24)</f>
        <v>1500000</v>
      </c>
      <c r="I20" s="47" t="s">
        <v>172</v>
      </c>
      <c r="J20" s="46">
        <f>'输入3-年度收支结余表'!G5</f>
        <v>300000</v>
      </c>
      <c r="K20" s="24"/>
      <c r="L20" s="24"/>
      <c r="M20" s="24"/>
      <c r="N20" s="24"/>
      <c r="O20" s="24"/>
      <c r="P20" s="24"/>
      <c r="Q20" s="24"/>
      <c r="R20" s="24"/>
      <c r="S20" s="24"/>
      <c r="T20" s="24"/>
      <c r="U20" s="24"/>
      <c r="V20" s="24"/>
      <c r="W20" s="24"/>
      <c r="X20" s="24"/>
      <c r="Y20" s="24"/>
      <c r="Z20" s="24"/>
    </row>
    <row r="21" spans="1:26" ht="16.899999999999999">
      <c r="A21" s="24"/>
      <c r="B21" s="47" t="s">
        <v>127</v>
      </c>
      <c r="C21" s="46">
        <f>$D$13*INDEX(IFA本月市场配置!O12:AB20,D14,3)</f>
        <v>218000</v>
      </c>
      <c r="D21" s="47"/>
      <c r="E21" s="46">
        <f>'输入2-家庭资产负债表'!D7</f>
        <v>1</v>
      </c>
      <c r="F21" s="24"/>
      <c r="G21" s="46" t="s">
        <v>173</v>
      </c>
      <c r="H21" s="46">
        <f>'输入3-年度收支结余表'!E6</f>
        <v>500000</v>
      </c>
      <c r="I21" s="47" t="s">
        <v>174</v>
      </c>
      <c r="J21" s="46">
        <f>'输入3-年度收支结余表'!G6</f>
        <v>100000</v>
      </c>
      <c r="K21" s="24"/>
      <c r="L21" s="24"/>
      <c r="M21" s="24"/>
      <c r="N21" s="24"/>
      <c r="O21" s="24"/>
      <c r="P21" s="24"/>
      <c r="Q21" s="24"/>
      <c r="R21" s="24"/>
      <c r="S21" s="24"/>
      <c r="T21" s="24"/>
      <c r="U21" s="24"/>
      <c r="V21" s="24"/>
      <c r="W21" s="24"/>
      <c r="X21" s="24"/>
      <c r="Y21" s="24"/>
      <c r="Z21" s="24"/>
    </row>
    <row r="22" spans="1:26" ht="16.899999999999999">
      <c r="A22" s="24"/>
      <c r="B22" s="45" t="s">
        <v>510</v>
      </c>
      <c r="C22" s="44">
        <f>C24+C36</f>
        <v>7162000</v>
      </c>
      <c r="D22" s="45" t="s">
        <v>511</v>
      </c>
      <c r="E22" s="44">
        <f>E24+E36</f>
        <v>2100000</v>
      </c>
      <c r="F22" s="24"/>
      <c r="G22" s="46" t="s">
        <v>175</v>
      </c>
      <c r="H22" s="46">
        <f>'输入3-年度收支结余表'!E7</f>
        <v>1000000</v>
      </c>
      <c r="I22" s="47" t="s">
        <v>176</v>
      </c>
      <c r="J22" s="46">
        <f>'输入3-年度收支结余表'!G7</f>
        <v>20000</v>
      </c>
      <c r="K22" s="24"/>
      <c r="L22" s="24"/>
      <c r="M22" s="24"/>
      <c r="N22" s="24"/>
      <c r="O22" s="24"/>
      <c r="P22" s="24"/>
      <c r="Q22" s="24"/>
      <c r="R22" s="24"/>
      <c r="S22" s="24"/>
      <c r="T22" s="24"/>
      <c r="U22" s="24"/>
      <c r="V22" s="24"/>
      <c r="W22" s="24"/>
      <c r="X22" s="24"/>
      <c r="Y22" s="24"/>
      <c r="Z22" s="24"/>
    </row>
    <row r="23" spans="1:26" ht="16.899999999999999">
      <c r="A23" s="24"/>
      <c r="B23" s="47" t="s">
        <v>130</v>
      </c>
      <c r="C23" s="46"/>
      <c r="D23" s="47" t="s">
        <v>131</v>
      </c>
      <c r="E23" s="46"/>
      <c r="F23" s="24"/>
      <c r="G23" s="46" t="s">
        <v>177</v>
      </c>
      <c r="H23" s="46">
        <f>'输入3-年度收支结余表'!E8</f>
        <v>0</v>
      </c>
      <c r="I23" s="47" t="s">
        <v>178</v>
      </c>
      <c r="J23" s="46">
        <f>'输入3-年度收支结余表'!G8</f>
        <v>20000</v>
      </c>
      <c r="K23" s="24"/>
      <c r="L23" s="24"/>
      <c r="M23" s="24"/>
      <c r="N23" s="24"/>
      <c r="O23" s="24"/>
      <c r="P23" s="24"/>
      <c r="Q23" s="24"/>
      <c r="R23" s="24"/>
      <c r="S23" s="24"/>
      <c r="T23" s="24"/>
      <c r="U23" s="24"/>
      <c r="V23" s="24"/>
      <c r="W23" s="24"/>
      <c r="X23" s="24"/>
      <c r="Y23" s="24"/>
      <c r="Z23" s="24"/>
    </row>
    <row r="24" spans="1:26" ht="16.899999999999999">
      <c r="A24" s="24"/>
      <c r="B24" s="45" t="s">
        <v>512</v>
      </c>
      <c r="C24" s="44">
        <f>SUM(C25:C35)</f>
        <v>2162000.0000000005</v>
      </c>
      <c r="D24" s="45" t="s">
        <v>513</v>
      </c>
      <c r="E24" s="44">
        <f>SUM(E25:E35)</f>
        <v>100000</v>
      </c>
      <c r="F24" s="24"/>
      <c r="G24" s="46" t="s">
        <v>179</v>
      </c>
      <c r="H24" s="46">
        <f>'输入3-年度收支结余表'!E9</f>
        <v>0</v>
      </c>
      <c r="I24" s="47" t="s">
        <v>180</v>
      </c>
      <c r="J24" s="46">
        <f>'输入3-年度收支结余表'!G9</f>
        <v>200000</v>
      </c>
      <c r="K24" s="24"/>
      <c r="L24" s="24"/>
      <c r="M24" s="24"/>
      <c r="N24" s="24"/>
      <c r="O24" s="24"/>
      <c r="P24" s="24"/>
      <c r="Q24" s="24"/>
      <c r="R24" s="24"/>
      <c r="S24" s="24"/>
      <c r="T24" s="24"/>
      <c r="U24" s="24"/>
      <c r="V24" s="24"/>
      <c r="W24" s="24"/>
      <c r="X24" s="24"/>
      <c r="Y24" s="24"/>
      <c r="Z24" s="24"/>
    </row>
    <row r="25" spans="1:26" ht="16.899999999999999">
      <c r="A25" s="24"/>
      <c r="B25" s="47" t="s">
        <v>134</v>
      </c>
      <c r="C25" s="44">
        <f>$D$13*INDEX(IFA本月市场配置!O12:AB20,D14,4)</f>
        <v>0</v>
      </c>
      <c r="D25" s="47" t="s">
        <v>135</v>
      </c>
      <c r="E25" s="46">
        <f>'输入2-家庭资产负债表'!D11</f>
        <v>0</v>
      </c>
      <c r="F25" s="24"/>
      <c r="G25" s="397" t="s">
        <v>568</v>
      </c>
      <c r="H25" s="46">
        <f>SUM(H26:H29)</f>
        <v>800000</v>
      </c>
      <c r="I25" s="47" t="s">
        <v>181</v>
      </c>
      <c r="J25" s="46">
        <f>'输入3-年度收支结余表'!G10</f>
        <v>50000</v>
      </c>
      <c r="K25" s="24"/>
      <c r="L25" s="24"/>
      <c r="M25" s="24"/>
      <c r="N25" s="24"/>
      <c r="O25" s="24"/>
      <c r="P25" s="24"/>
      <c r="Q25" s="24"/>
      <c r="R25" s="24"/>
      <c r="S25" s="24"/>
      <c r="T25" s="24"/>
      <c r="U25" s="24"/>
      <c r="V25" s="24"/>
      <c r="W25" s="24"/>
      <c r="X25" s="24"/>
      <c r="Y25" s="24"/>
      <c r="Z25" s="24"/>
    </row>
    <row r="26" spans="1:26" ht="16.899999999999999">
      <c r="A26" s="24"/>
      <c r="B26" s="47" t="s">
        <v>136</v>
      </c>
      <c r="C26" s="46">
        <f>$D$13*INDEX(IFA本月市场配置!O12:AB20,D14,5)</f>
        <v>0</v>
      </c>
      <c r="D26" s="47" t="s">
        <v>137</v>
      </c>
      <c r="E26" s="46">
        <f>'输入2-家庭资产负债表'!D12</f>
        <v>100000</v>
      </c>
      <c r="F26" s="24"/>
      <c r="G26" s="46" t="s">
        <v>173</v>
      </c>
      <c r="H26" s="46">
        <f>'输入3-年度收支结余表'!E11</f>
        <v>300000</v>
      </c>
      <c r="I26" s="47" t="s">
        <v>182</v>
      </c>
      <c r="J26" s="46">
        <f>'输入3-年度收支结余表'!G11</f>
        <v>50000</v>
      </c>
      <c r="K26" s="24"/>
      <c r="L26" s="24"/>
      <c r="M26" s="24"/>
      <c r="N26" s="24"/>
      <c r="O26" s="24"/>
      <c r="P26" s="24"/>
      <c r="Q26" s="24"/>
      <c r="R26" s="24"/>
      <c r="S26" s="24"/>
      <c r="T26" s="24"/>
      <c r="U26" s="24"/>
      <c r="V26" s="24"/>
      <c r="W26" s="24"/>
      <c r="X26" s="24"/>
      <c r="Y26" s="24"/>
      <c r="Z26" s="24"/>
    </row>
    <row r="27" spans="1:26" ht="16.899999999999999">
      <c r="A27" s="24"/>
      <c r="B27" s="47" t="s">
        <v>138</v>
      </c>
      <c r="C27" s="46">
        <f>$D$13*INDEX(IFA本月市场配置!O12:AB20,D14,6)</f>
        <v>0</v>
      </c>
      <c r="D27" s="47" t="s">
        <v>139</v>
      </c>
      <c r="E27" s="46">
        <f>'输入2-家庭资产负债表'!D13</f>
        <v>0</v>
      </c>
      <c r="F27" s="24"/>
      <c r="G27" s="46" t="s">
        <v>175</v>
      </c>
      <c r="H27" s="46">
        <f>'输入3-年度收支结余表'!E12</f>
        <v>500000</v>
      </c>
      <c r="I27" s="47" t="s">
        <v>183</v>
      </c>
      <c r="J27" s="46">
        <f>'输入3-年度收支结余表'!G12</f>
        <v>200000</v>
      </c>
      <c r="K27" s="24"/>
      <c r="L27" s="24"/>
      <c r="M27" s="24"/>
      <c r="N27" s="24"/>
      <c r="O27" s="24"/>
      <c r="P27" s="24"/>
      <c r="Q27" s="24"/>
      <c r="R27" s="24"/>
      <c r="S27" s="24"/>
      <c r="T27" s="24"/>
      <c r="U27" s="24"/>
      <c r="V27" s="24"/>
      <c r="W27" s="24"/>
      <c r="X27" s="24"/>
      <c r="Y27" s="24"/>
      <c r="Z27" s="24"/>
    </row>
    <row r="28" spans="1:26" ht="16.899999999999999">
      <c r="A28" s="24"/>
      <c r="B28" s="47" t="s">
        <v>140</v>
      </c>
      <c r="C28" s="46">
        <f>$D$13*INDEX(IFA本月市场配置!O12:AB20,D14,7)</f>
        <v>0</v>
      </c>
      <c r="D28" s="47" t="s">
        <v>141</v>
      </c>
      <c r="E28" s="46">
        <f>'输入2-家庭资产负债表'!D14</f>
        <v>0</v>
      </c>
      <c r="F28" s="24"/>
      <c r="G28" s="46" t="s">
        <v>177</v>
      </c>
      <c r="H28" s="46">
        <f>'输入3-年度收支结余表'!E13</f>
        <v>0</v>
      </c>
      <c r="I28" s="47" t="s">
        <v>184</v>
      </c>
      <c r="J28" s="46">
        <f>'输入3-年度收支结余表'!G13</f>
        <v>100000</v>
      </c>
      <c r="K28" s="24"/>
      <c r="L28" s="24"/>
      <c r="M28" s="24"/>
      <c r="N28" s="24"/>
      <c r="O28" s="24"/>
      <c r="P28" s="24"/>
      <c r="Q28" s="24"/>
      <c r="R28" s="24"/>
      <c r="S28" s="24"/>
      <c r="T28" s="24"/>
      <c r="U28" s="24"/>
      <c r="V28" s="24"/>
      <c r="W28" s="24"/>
      <c r="X28" s="24"/>
      <c r="Y28" s="24"/>
      <c r="Z28" s="24"/>
    </row>
    <row r="29" spans="1:26" ht="16.899999999999999">
      <c r="A29" s="24"/>
      <c r="B29" s="47" t="s">
        <v>142</v>
      </c>
      <c r="C29" s="46">
        <f>$D$13*INDEX(IFA本月市场配置!O12:AB20,D14,8)</f>
        <v>0</v>
      </c>
      <c r="D29" s="47"/>
      <c r="E29" s="46"/>
      <c r="F29" s="24"/>
      <c r="G29" s="46" t="s">
        <v>179</v>
      </c>
      <c r="H29" s="46">
        <f>'输入3-年度收支结余表'!E14</f>
        <v>0</v>
      </c>
      <c r="I29" s="47" t="s">
        <v>141</v>
      </c>
      <c r="J29" s="46">
        <f>'输入3-年度收支结余表'!G14</f>
        <v>0</v>
      </c>
      <c r="K29" s="24"/>
      <c r="L29" s="24"/>
      <c r="M29" s="24"/>
      <c r="N29" s="24"/>
      <c r="O29" s="24"/>
      <c r="P29" s="24"/>
      <c r="Q29" s="24"/>
      <c r="R29" s="24"/>
      <c r="S29" s="24"/>
      <c r="T29" s="24"/>
      <c r="U29" s="24"/>
      <c r="V29" s="24"/>
      <c r="W29" s="24"/>
      <c r="X29" s="24"/>
      <c r="Y29" s="24"/>
      <c r="Z29" s="24"/>
    </row>
    <row r="30" spans="1:26" ht="16.899999999999999">
      <c r="A30" s="24"/>
      <c r="B30" s="47" t="s">
        <v>143</v>
      </c>
      <c r="C30" s="46">
        <f>$D$13*INDEX(IFA本月市场配置!O12:AB20,D14,9)</f>
        <v>0</v>
      </c>
      <c r="D30" s="47"/>
      <c r="E30" s="46"/>
      <c r="F30" s="24"/>
      <c r="G30" s="45" t="s">
        <v>514</v>
      </c>
      <c r="H30" s="44">
        <f>SUM(H31:H32)</f>
        <v>318000</v>
      </c>
      <c r="I30" s="45" t="s">
        <v>515</v>
      </c>
      <c r="J30" s="44">
        <f>SUM(J31:J34)</f>
        <v>0</v>
      </c>
      <c r="K30" s="24"/>
      <c r="L30" s="24"/>
      <c r="M30" s="24"/>
      <c r="N30" s="24"/>
      <c r="O30" s="24"/>
      <c r="P30" s="24"/>
      <c r="Q30" s="24"/>
      <c r="R30" s="24"/>
      <c r="S30" s="24"/>
      <c r="T30" s="24"/>
      <c r="U30" s="24"/>
      <c r="V30" s="24"/>
      <c r="W30" s="24"/>
      <c r="X30" s="24"/>
      <c r="Y30" s="24"/>
      <c r="Z30" s="24"/>
    </row>
    <row r="31" spans="1:26" ht="16.899999999999999">
      <c r="A31" s="24"/>
      <c r="B31" s="47" t="s">
        <v>144</v>
      </c>
      <c r="C31" s="46">
        <f>$D$13*INDEX(IFA本月市场配置!O12:AB20,D14,10)</f>
        <v>0</v>
      </c>
      <c r="D31" s="47"/>
      <c r="E31" s="46"/>
      <c r="F31" s="24"/>
      <c r="G31" s="47" t="s">
        <v>187</v>
      </c>
      <c r="H31" s="46">
        <f>D13*D15</f>
        <v>218000</v>
      </c>
      <c r="I31" s="47" t="s">
        <v>188</v>
      </c>
      <c r="J31" s="46">
        <f>'输入3-年度收支结余表'!G16</f>
        <v>0</v>
      </c>
      <c r="K31" s="24"/>
      <c r="L31" s="24"/>
      <c r="M31" s="24"/>
      <c r="N31" s="24"/>
      <c r="O31" s="24"/>
      <c r="P31" s="24"/>
      <c r="Q31" s="24"/>
      <c r="R31" s="24"/>
      <c r="S31" s="24"/>
      <c r="T31" s="24"/>
      <c r="U31" s="24"/>
      <c r="V31" s="24"/>
      <c r="W31" s="24"/>
      <c r="X31" s="24"/>
      <c r="Y31" s="24"/>
      <c r="Z31" s="24"/>
    </row>
    <row r="32" spans="1:26" ht="16.899999999999999">
      <c r="A32" s="24"/>
      <c r="B32" s="47" t="s">
        <v>145</v>
      </c>
      <c r="C32" s="46">
        <f>$D$13*INDEX(IFA本月市场配置!O12:AB20,D14,11)</f>
        <v>1417000.0000000002</v>
      </c>
      <c r="D32" s="47"/>
      <c r="E32" s="46"/>
      <c r="F32" s="24"/>
      <c r="G32" s="47" t="s">
        <v>189</v>
      </c>
      <c r="H32" s="46">
        <f>'输入3-年度收支结余表'!E17</f>
        <v>100000</v>
      </c>
      <c r="I32" s="47" t="s">
        <v>190</v>
      </c>
      <c r="J32" s="46">
        <f>'输入3-年度收支结余表'!G17</f>
        <v>0</v>
      </c>
      <c r="K32" s="24"/>
      <c r="L32" s="24"/>
      <c r="M32" s="24"/>
      <c r="N32" s="24"/>
      <c r="O32" s="24"/>
      <c r="P32" s="24"/>
      <c r="Q32" s="24"/>
      <c r="R32" s="24"/>
      <c r="S32" s="24"/>
      <c r="T32" s="24"/>
      <c r="U32" s="24"/>
      <c r="V32" s="24"/>
      <c r="W32" s="24"/>
      <c r="X32" s="24"/>
      <c r="Y32" s="24"/>
      <c r="Z32" s="24"/>
    </row>
    <row r="33" spans="1:26" ht="16.899999999999999">
      <c r="A33" s="24"/>
      <c r="B33" s="47" t="s">
        <v>146</v>
      </c>
      <c r="C33" s="46">
        <f>$D$13*INDEX(IFA本月市场配置!O12:AB20,D14,12)</f>
        <v>545000.00000000012</v>
      </c>
      <c r="D33" s="47"/>
      <c r="E33" s="46"/>
      <c r="F33" s="24"/>
      <c r="G33" s="47"/>
      <c r="H33" s="46"/>
      <c r="I33" s="47" t="s">
        <v>191</v>
      </c>
      <c r="J33" s="46">
        <f>'输入3-年度收支结余表'!G18</f>
        <v>0</v>
      </c>
      <c r="K33" s="24"/>
      <c r="L33" s="24"/>
      <c r="M33" s="24"/>
      <c r="N33" s="24"/>
      <c r="O33" s="24"/>
      <c r="P33" s="24"/>
      <c r="Q33" s="24"/>
      <c r="R33" s="24"/>
      <c r="S33" s="24"/>
      <c r="T33" s="24"/>
      <c r="U33" s="24"/>
      <c r="V33" s="24"/>
      <c r="W33" s="24"/>
      <c r="X33" s="24"/>
      <c r="Y33" s="24"/>
      <c r="Z33" s="24"/>
    </row>
    <row r="34" spans="1:26" ht="16.899999999999999">
      <c r="A34" s="24"/>
      <c r="B34" s="47" t="s">
        <v>255</v>
      </c>
      <c r="C34" s="46">
        <f>'输入2-家庭资产负债表'!B20</f>
        <v>200000</v>
      </c>
      <c r="D34" s="47"/>
      <c r="E34" s="46"/>
      <c r="F34" s="24"/>
      <c r="G34" s="47"/>
      <c r="H34" s="46"/>
      <c r="I34" s="47" t="s">
        <v>192</v>
      </c>
      <c r="J34" s="46">
        <f>'输入3-年度收支结余表'!G19</f>
        <v>0</v>
      </c>
      <c r="K34" s="24"/>
      <c r="L34" s="24"/>
      <c r="M34" s="24"/>
      <c r="N34" s="24"/>
      <c r="O34" s="24"/>
      <c r="P34" s="24"/>
      <c r="Q34" s="24"/>
      <c r="R34" s="24"/>
      <c r="S34" s="24"/>
      <c r="T34" s="24"/>
      <c r="U34" s="24"/>
      <c r="V34" s="24"/>
      <c r="W34" s="24"/>
      <c r="X34" s="24"/>
      <c r="Y34" s="24"/>
      <c r="Z34" s="24"/>
    </row>
    <row r="35" spans="1:26" ht="16.899999999999999">
      <c r="A35" s="24"/>
      <c r="B35" s="47" t="s">
        <v>141</v>
      </c>
      <c r="C35" s="46">
        <f>$D$13*INDEX(IFA本月市场配置!O12:AB20,D14,14)</f>
        <v>0</v>
      </c>
      <c r="D35" s="47"/>
      <c r="E35" s="46"/>
      <c r="F35" s="24"/>
      <c r="G35" s="45" t="s">
        <v>516</v>
      </c>
      <c r="H35" s="44">
        <f>SUM(H36)</f>
        <v>0</v>
      </c>
      <c r="I35" s="45" t="s">
        <v>517</v>
      </c>
      <c r="J35" s="46">
        <f>'输入3-年度收支结余表'!G20</f>
        <v>0</v>
      </c>
      <c r="K35" s="24"/>
      <c r="L35" s="24"/>
      <c r="M35" s="24"/>
      <c r="N35" s="24"/>
      <c r="O35" s="24"/>
      <c r="P35" s="24"/>
      <c r="Q35" s="24"/>
      <c r="R35" s="24"/>
      <c r="S35" s="24"/>
      <c r="T35" s="24"/>
      <c r="U35" s="24"/>
      <c r="V35" s="24"/>
      <c r="W35" s="24"/>
      <c r="X35" s="24"/>
      <c r="Y35" s="24"/>
      <c r="Z35" s="24"/>
    </row>
    <row r="36" spans="1:26" ht="16.899999999999999">
      <c r="A36" s="24"/>
      <c r="B36" s="45" t="s">
        <v>518</v>
      </c>
      <c r="C36" s="44">
        <f>SUM(C37:C39)</f>
        <v>5000000</v>
      </c>
      <c r="D36" s="45" t="s">
        <v>519</v>
      </c>
      <c r="E36" s="44">
        <f>SUM(E37:E39)</f>
        <v>2000000</v>
      </c>
      <c r="F36" s="24"/>
      <c r="G36" s="47"/>
      <c r="H36" s="46">
        <f>'输入3-年度收支结余表'!E21</f>
        <v>0</v>
      </c>
      <c r="I36" s="45" t="s">
        <v>520</v>
      </c>
      <c r="J36" s="44">
        <f>J19+J30+J35</f>
        <v>1040000</v>
      </c>
      <c r="K36" s="24"/>
      <c r="L36" s="24"/>
      <c r="M36" s="24"/>
      <c r="N36" s="24"/>
      <c r="O36" s="24"/>
      <c r="P36" s="24"/>
      <c r="Q36" s="24"/>
      <c r="R36" s="24"/>
      <c r="S36" s="24"/>
      <c r="T36" s="24"/>
      <c r="U36" s="24"/>
      <c r="V36" s="24"/>
      <c r="W36" s="24"/>
      <c r="X36" s="24"/>
      <c r="Y36" s="24"/>
      <c r="Z36" s="24"/>
    </row>
    <row r="37" spans="1:26" ht="16.899999999999999">
      <c r="A37" s="24"/>
      <c r="B37" s="47" t="s">
        <v>151</v>
      </c>
      <c r="C37" s="46">
        <f>'输入2-家庭资产负债表'!B23</f>
        <v>5000000</v>
      </c>
      <c r="D37" s="47" t="s">
        <v>152</v>
      </c>
      <c r="E37" s="46">
        <f>'输入2-家庭资产负债表'!D23</f>
        <v>2000000</v>
      </c>
      <c r="F37" s="24"/>
      <c r="G37" s="45" t="s">
        <v>521</v>
      </c>
      <c r="H37" s="44">
        <f>H19+H30+H35</f>
        <v>2618000</v>
      </c>
      <c r="I37" s="47" t="s">
        <v>197</v>
      </c>
      <c r="J37" s="44"/>
      <c r="K37" s="24"/>
      <c r="L37" s="24"/>
      <c r="M37" s="24"/>
      <c r="N37" s="24"/>
      <c r="O37" s="24"/>
      <c r="P37" s="24"/>
      <c r="Q37" s="24"/>
      <c r="R37" s="24"/>
      <c r="S37" s="24"/>
      <c r="T37" s="24"/>
      <c r="U37" s="24"/>
      <c r="V37" s="24"/>
      <c r="W37" s="24"/>
      <c r="X37" s="24"/>
      <c r="Y37" s="24"/>
      <c r="Z37" s="24"/>
    </row>
    <row r="38" spans="1:26" ht="16.899999999999999">
      <c r="A38" s="24"/>
      <c r="B38" s="47" t="s">
        <v>153</v>
      </c>
      <c r="C38" s="46">
        <f>'输入2-家庭资产负债表'!B24</f>
        <v>0</v>
      </c>
      <c r="D38" s="47" t="s">
        <v>154</v>
      </c>
      <c r="E38" s="46">
        <f>'输入2-家庭资产负债表'!D24</f>
        <v>0</v>
      </c>
      <c r="F38" s="24"/>
      <c r="G38" s="47" t="s">
        <v>198</v>
      </c>
      <c r="H38" s="44"/>
      <c r="I38" s="45" t="s">
        <v>199</v>
      </c>
      <c r="J38" s="44">
        <f>H37-J36</f>
        <v>1578000</v>
      </c>
      <c r="K38" s="24"/>
      <c r="L38" s="24"/>
      <c r="M38" s="24"/>
      <c r="N38" s="24"/>
      <c r="O38" s="24"/>
      <c r="P38" s="24"/>
      <c r="Q38" s="24"/>
      <c r="R38" s="24"/>
      <c r="S38" s="24"/>
      <c r="T38" s="24"/>
      <c r="U38" s="24"/>
      <c r="V38" s="24"/>
      <c r="W38" s="24"/>
      <c r="X38" s="24"/>
      <c r="Y38" s="24"/>
      <c r="Z38" s="24"/>
    </row>
    <row r="39" spans="1:26" ht="16.899999999999999">
      <c r="A39" s="24"/>
      <c r="B39" s="47" t="s">
        <v>141</v>
      </c>
      <c r="C39" s="46">
        <f>'输入2-家庭资产负债表'!B25</f>
        <v>0</v>
      </c>
      <c r="D39" s="47" t="s">
        <v>141</v>
      </c>
      <c r="E39" s="46">
        <f>'输入2-家庭资产负债表'!D25</f>
        <v>0</v>
      </c>
      <c r="F39" s="24"/>
      <c r="G39" s="45"/>
      <c r="H39" s="44"/>
      <c r="I39" s="47" t="s">
        <v>200</v>
      </c>
      <c r="J39" s="44"/>
      <c r="K39" s="24"/>
      <c r="L39" s="24"/>
      <c r="M39" s="24"/>
      <c r="N39" s="24"/>
      <c r="O39" s="24"/>
      <c r="P39" s="24"/>
      <c r="Q39" s="24"/>
      <c r="R39" s="24"/>
      <c r="S39" s="24"/>
      <c r="T39" s="24"/>
      <c r="U39" s="24"/>
      <c r="V39" s="24"/>
      <c r="W39" s="24"/>
      <c r="X39" s="24"/>
      <c r="Y39" s="24"/>
      <c r="Z39" s="24"/>
    </row>
    <row r="40" spans="1:26" ht="16.899999999999999">
      <c r="A40" s="24"/>
      <c r="B40" s="45" t="s">
        <v>522</v>
      </c>
      <c r="C40" s="44">
        <f>SUM(C41:C43)</f>
        <v>5300000</v>
      </c>
      <c r="D40" s="45" t="s">
        <v>523</v>
      </c>
      <c r="E40" s="44">
        <f>SUM(E41:E43)</f>
        <v>2000000</v>
      </c>
      <c r="F40" s="24"/>
      <c r="G40" s="24"/>
      <c r="H40" s="24"/>
      <c r="I40" s="24"/>
      <c r="J40" s="24"/>
      <c r="K40" s="24"/>
      <c r="L40" s="24"/>
      <c r="M40" s="24"/>
      <c r="N40" s="24"/>
      <c r="O40" s="24"/>
      <c r="P40" s="24"/>
      <c r="Q40" s="24"/>
      <c r="R40" s="24"/>
      <c r="S40" s="24"/>
      <c r="T40" s="24"/>
      <c r="U40" s="24"/>
      <c r="V40" s="24"/>
      <c r="W40" s="24"/>
      <c r="X40" s="24"/>
      <c r="Y40" s="24"/>
      <c r="Z40" s="24"/>
    </row>
    <row r="41" spans="1:26" ht="16.899999999999999">
      <c r="A41" s="24"/>
      <c r="B41" s="47" t="s">
        <v>157</v>
      </c>
      <c r="C41" s="46">
        <f>'输入2-家庭资产负债表'!B27</f>
        <v>5000000</v>
      </c>
      <c r="D41" s="47" t="s">
        <v>158</v>
      </c>
      <c r="E41" s="46">
        <f>'输入2-家庭资产负债表'!D27</f>
        <v>2000000</v>
      </c>
      <c r="F41" s="24"/>
      <c r="G41" s="24"/>
      <c r="H41" s="24"/>
      <c r="I41" s="24"/>
      <c r="J41" s="24"/>
      <c r="K41" s="24"/>
      <c r="L41" s="24"/>
      <c r="M41" s="24"/>
      <c r="N41" s="24"/>
      <c r="O41" s="24"/>
      <c r="P41" s="24"/>
      <c r="Q41" s="24"/>
      <c r="R41" s="24"/>
      <c r="S41" s="24"/>
      <c r="T41" s="24"/>
      <c r="U41" s="24"/>
      <c r="V41" s="24"/>
      <c r="W41" s="24"/>
      <c r="X41" s="24"/>
      <c r="Y41" s="24"/>
      <c r="Z41" s="24"/>
    </row>
    <row r="42" spans="1:26" ht="16.899999999999999">
      <c r="A42" s="24"/>
      <c r="B42" s="47" t="s">
        <v>159</v>
      </c>
      <c r="C42" s="46">
        <f>'输入2-家庭资产负债表'!B28</f>
        <v>300000</v>
      </c>
      <c r="D42" s="47" t="s">
        <v>160</v>
      </c>
      <c r="E42" s="46">
        <f>'输入2-家庭资产负债表'!D28</f>
        <v>0</v>
      </c>
      <c r="F42" s="24"/>
      <c r="G42" s="24"/>
      <c r="H42" s="24"/>
      <c r="I42" s="24"/>
      <c r="J42" s="24"/>
      <c r="K42" s="24"/>
      <c r="L42" s="24"/>
      <c r="M42" s="24"/>
      <c r="N42" s="24"/>
      <c r="O42" s="24"/>
      <c r="P42" s="24"/>
      <c r="Q42" s="24"/>
      <c r="R42" s="24"/>
      <c r="S42" s="24"/>
      <c r="T42" s="24"/>
      <c r="U42" s="24"/>
      <c r="V42" s="24"/>
      <c r="W42" s="24"/>
      <c r="X42" s="24"/>
      <c r="Y42" s="24"/>
      <c r="Z42" s="24"/>
    </row>
    <row r="43" spans="1:26" ht="16.899999999999999">
      <c r="A43" s="24"/>
      <c r="B43" s="47" t="s">
        <v>141</v>
      </c>
      <c r="C43" s="46">
        <f>'输入2-家庭资产负债表'!B29</f>
        <v>0</v>
      </c>
      <c r="D43" s="47" t="s">
        <v>141</v>
      </c>
      <c r="E43" s="46">
        <f>'输入2-家庭资产负债表'!D29</f>
        <v>0</v>
      </c>
      <c r="F43" s="24"/>
      <c r="G43" s="24"/>
      <c r="H43" s="24"/>
      <c r="I43" s="24"/>
      <c r="J43" s="24"/>
      <c r="K43" s="24"/>
      <c r="L43" s="24"/>
      <c r="M43" s="24"/>
      <c r="N43" s="24"/>
      <c r="O43" s="24"/>
      <c r="P43" s="24"/>
      <c r="Q43" s="24"/>
      <c r="R43" s="24"/>
      <c r="S43" s="24"/>
      <c r="T43" s="24"/>
      <c r="U43" s="24"/>
      <c r="V43" s="24"/>
      <c r="W43" s="24"/>
      <c r="X43" s="24"/>
      <c r="Y43" s="24"/>
      <c r="Z43" s="24"/>
    </row>
    <row r="44" spans="1:26" ht="16.899999999999999">
      <c r="A44" s="24"/>
      <c r="B44" s="45" t="s">
        <v>524</v>
      </c>
      <c r="C44" s="44">
        <f>C18+C22+C40</f>
        <v>12680000</v>
      </c>
      <c r="D44" s="45" t="s">
        <v>525</v>
      </c>
      <c r="E44" s="44">
        <f>E18+E22+E40</f>
        <v>4150001</v>
      </c>
      <c r="F44" s="24"/>
      <c r="G44" s="24"/>
      <c r="H44" s="24"/>
      <c r="I44" s="24"/>
      <c r="J44" s="24"/>
      <c r="K44" s="24"/>
      <c r="L44" s="24"/>
      <c r="M44" s="24"/>
      <c r="N44" s="24"/>
      <c r="O44" s="24"/>
      <c r="P44" s="24"/>
      <c r="Q44" s="24"/>
      <c r="R44" s="24"/>
      <c r="S44" s="24"/>
      <c r="T44" s="24"/>
      <c r="U44" s="24"/>
      <c r="V44" s="24"/>
      <c r="W44" s="24"/>
      <c r="X44" s="24"/>
      <c r="Y44" s="24"/>
      <c r="Z44" s="24"/>
    </row>
    <row r="45" spans="1:26" ht="16.899999999999999">
      <c r="A45" s="24"/>
      <c r="B45" s="47" t="s">
        <v>163</v>
      </c>
      <c r="C45" s="45"/>
      <c r="D45" s="47" t="s">
        <v>164</v>
      </c>
      <c r="E45" s="44"/>
      <c r="F45" s="24"/>
      <c r="G45" s="24"/>
      <c r="H45" s="24"/>
      <c r="I45" s="24"/>
      <c r="J45" s="24"/>
      <c r="K45" s="24"/>
      <c r="L45" s="24"/>
      <c r="M45" s="24"/>
      <c r="N45" s="24"/>
      <c r="O45" s="24"/>
      <c r="P45" s="24"/>
      <c r="Q45" s="24"/>
      <c r="R45" s="24"/>
      <c r="S45" s="24"/>
      <c r="T45" s="24"/>
      <c r="U45" s="24"/>
      <c r="V45" s="24"/>
      <c r="W45" s="24"/>
      <c r="X45" s="24"/>
      <c r="Y45" s="24"/>
      <c r="Z45" s="24"/>
    </row>
    <row r="46" spans="1:26" ht="16.899999999999999">
      <c r="A46" s="24"/>
      <c r="B46" s="45"/>
      <c r="C46" s="45"/>
      <c r="D46" s="45" t="s">
        <v>526</v>
      </c>
      <c r="E46" s="44">
        <f>C44-E44</f>
        <v>8529999</v>
      </c>
      <c r="F46" s="24"/>
      <c r="G46" s="24"/>
      <c r="H46" s="24"/>
      <c r="I46" s="24"/>
      <c r="J46" s="24"/>
      <c r="K46" s="24"/>
      <c r="L46" s="24"/>
      <c r="M46" s="24"/>
      <c r="N46" s="24"/>
      <c r="O46" s="24"/>
      <c r="P46" s="24"/>
      <c r="Q46" s="24"/>
      <c r="R46" s="24"/>
      <c r="S46" s="24"/>
      <c r="T46" s="24"/>
      <c r="U46" s="24"/>
      <c r="V46" s="24"/>
      <c r="W46" s="24"/>
      <c r="X46" s="24"/>
      <c r="Y46" s="24"/>
      <c r="Z46" s="24"/>
    </row>
    <row r="47" spans="1:26" ht="16.899999999999999">
      <c r="A47" s="24"/>
      <c r="B47" s="47"/>
      <c r="C47" s="47"/>
      <c r="D47" s="47" t="s">
        <v>166</v>
      </c>
      <c r="E47" s="47"/>
      <c r="F47" s="24"/>
      <c r="G47" s="24"/>
      <c r="H47" s="24"/>
      <c r="I47" s="24"/>
      <c r="J47" s="24"/>
      <c r="K47" s="24"/>
      <c r="L47" s="24"/>
      <c r="M47" s="24"/>
      <c r="N47" s="24"/>
      <c r="O47" s="24"/>
      <c r="P47" s="24"/>
      <c r="Q47" s="24"/>
      <c r="R47" s="24"/>
      <c r="S47" s="24"/>
      <c r="T47" s="24"/>
      <c r="U47" s="24"/>
      <c r="V47" s="24"/>
      <c r="W47" s="24"/>
      <c r="X47" s="24"/>
      <c r="Y47" s="24"/>
      <c r="Z47" s="24"/>
    </row>
    <row r="48" spans="1:26">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22.5" customHeight="1">
      <c r="A49" s="40" t="s">
        <v>527</v>
      </c>
      <c r="B49" s="40"/>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6.899999999999999">
      <c r="A51" s="24"/>
      <c r="B51" s="617" t="s">
        <v>261</v>
      </c>
      <c r="C51" s="618"/>
      <c r="D51" s="618"/>
      <c r="E51" s="618"/>
      <c r="F51" s="618"/>
      <c r="G51" s="618"/>
      <c r="H51" s="618"/>
      <c r="I51" s="618"/>
      <c r="J51" s="24"/>
      <c r="K51" s="24"/>
      <c r="L51" s="24"/>
      <c r="M51" s="24"/>
      <c r="N51" s="24"/>
      <c r="O51" s="24"/>
      <c r="P51" s="24"/>
      <c r="Q51" s="24"/>
      <c r="R51" s="24"/>
      <c r="S51" s="24"/>
      <c r="T51" s="24"/>
      <c r="U51" s="24"/>
      <c r="V51" s="24"/>
      <c r="W51" s="24"/>
      <c r="X51" s="24"/>
      <c r="Y51" s="24"/>
      <c r="Z51" s="24"/>
    </row>
    <row r="52" spans="1:26">
      <c r="A52" s="24"/>
      <c r="B52" s="24"/>
      <c r="C52" s="42"/>
      <c r="D52" s="48"/>
      <c r="E52" s="42"/>
      <c r="F52" s="42"/>
      <c r="G52" s="24"/>
      <c r="H52" s="42"/>
      <c r="I52" s="42"/>
      <c r="J52" s="24"/>
      <c r="K52" s="24"/>
      <c r="L52" s="24"/>
      <c r="M52" s="24"/>
      <c r="N52" s="24"/>
      <c r="O52" s="24"/>
      <c r="P52" s="24"/>
      <c r="Q52" s="24"/>
      <c r="R52" s="24"/>
      <c r="S52" s="24"/>
      <c r="T52" s="24"/>
      <c r="U52" s="24"/>
      <c r="V52" s="24"/>
      <c r="W52" s="24"/>
      <c r="X52" s="24"/>
      <c r="Y52" s="24"/>
      <c r="Z52" s="24"/>
    </row>
    <row r="53" spans="1:26" ht="16.149999999999999">
      <c r="A53" s="24"/>
      <c r="B53" s="49" t="s">
        <v>262</v>
      </c>
      <c r="C53" s="50" t="s">
        <v>263</v>
      </c>
      <c r="D53" s="619" t="s">
        <v>264</v>
      </c>
      <c r="E53" s="620"/>
      <c r="F53" s="620"/>
      <c r="G53" s="620"/>
      <c r="H53" s="621"/>
      <c r="I53" s="58" t="s">
        <v>265</v>
      </c>
      <c r="J53" s="24"/>
      <c r="K53" s="24"/>
      <c r="L53" s="24"/>
      <c r="M53" s="24"/>
      <c r="N53" s="24"/>
      <c r="O53" s="24"/>
      <c r="P53" s="24"/>
      <c r="Q53" s="24"/>
      <c r="R53" s="24"/>
      <c r="S53" s="24"/>
      <c r="T53" s="24"/>
      <c r="U53" s="24"/>
      <c r="V53" s="24"/>
      <c r="W53" s="24"/>
      <c r="X53" s="24"/>
      <c r="Y53" s="24"/>
      <c r="Z53" s="24"/>
    </row>
    <row r="54" spans="1:26" ht="16.149999999999999">
      <c r="A54" s="24"/>
      <c r="B54" s="594" t="s">
        <v>306</v>
      </c>
      <c r="C54" s="32">
        <v>1</v>
      </c>
      <c r="D54" s="51" t="s">
        <v>528</v>
      </c>
      <c r="E54" s="52" t="s">
        <v>268</v>
      </c>
      <c r="F54" s="52" t="s">
        <v>269</v>
      </c>
      <c r="G54" s="52" t="s">
        <v>270</v>
      </c>
      <c r="H54" s="52" t="s">
        <v>271</v>
      </c>
      <c r="I54" s="597">
        <v>10</v>
      </c>
      <c r="J54" s="24"/>
      <c r="K54" s="24"/>
      <c r="L54" s="24"/>
      <c r="M54" s="24"/>
      <c r="N54" s="24"/>
      <c r="O54" s="24"/>
      <c r="P54" s="24"/>
      <c r="Q54" s="24"/>
      <c r="R54" s="24"/>
      <c r="S54" s="24"/>
      <c r="T54" s="24"/>
      <c r="U54" s="24"/>
      <c r="V54" s="24"/>
      <c r="W54" s="24"/>
      <c r="X54" s="24"/>
      <c r="Y54" s="24"/>
      <c r="Z54" s="24"/>
    </row>
    <row r="55" spans="1:26" ht="16.149999999999999">
      <c r="A55" s="24"/>
      <c r="B55" s="622"/>
      <c r="C55" s="398" t="s">
        <v>567</v>
      </c>
      <c r="D55" s="53">
        <f>F55/H55</f>
        <v>2.6</v>
      </c>
      <c r="E55" s="54"/>
      <c r="F55" s="54">
        <f>'输入4-福利与保障'!C10+'输入4-福利与保障'!C15</f>
        <v>1300000</v>
      </c>
      <c r="G55" s="54"/>
      <c r="H55" s="54">
        <f>'输入3-年度收支结余表'!E6</f>
        <v>500000</v>
      </c>
      <c r="I55" s="598"/>
      <c r="J55" s="24"/>
      <c r="K55" s="24"/>
      <c r="L55" s="24"/>
      <c r="M55" s="24"/>
      <c r="N55" s="24"/>
      <c r="O55" s="24"/>
      <c r="P55" s="24"/>
      <c r="Q55" s="24"/>
      <c r="R55" s="24"/>
      <c r="S55" s="24"/>
      <c r="T55" s="24"/>
      <c r="U55" s="24"/>
      <c r="V55" s="24"/>
      <c r="W55" s="24"/>
      <c r="X55" s="24"/>
      <c r="Y55" s="24"/>
      <c r="Z55" s="24"/>
    </row>
    <row r="56" spans="1:26" ht="16.149999999999999">
      <c r="A56" s="24"/>
      <c r="B56" s="595"/>
      <c r="C56" s="399" t="s">
        <v>568</v>
      </c>
      <c r="D56" s="53">
        <f>F56/H56</f>
        <v>2.6666666666666665</v>
      </c>
      <c r="E56" s="55"/>
      <c r="F56" s="55">
        <f>'输入4-福利与保障'!E10+'输入4-福利与保障'!E15</f>
        <v>800000</v>
      </c>
      <c r="G56" s="55"/>
      <c r="H56" s="55">
        <f>'输入3-年度收支结余表'!E11</f>
        <v>300000</v>
      </c>
      <c r="I56" s="599"/>
      <c r="J56" s="24"/>
      <c r="K56" s="24"/>
      <c r="L56" s="24"/>
      <c r="M56" s="24"/>
      <c r="N56" s="24"/>
      <c r="O56" s="24"/>
      <c r="P56" s="24"/>
      <c r="Q56" s="24"/>
      <c r="R56" s="24"/>
      <c r="S56" s="24"/>
      <c r="T56" s="24"/>
      <c r="U56" s="24"/>
      <c r="V56" s="24"/>
      <c r="W56" s="24"/>
      <c r="X56" s="24"/>
      <c r="Y56" s="24"/>
      <c r="Z56" s="24"/>
    </row>
    <row r="57" spans="1:26">
      <c r="A57" s="24"/>
      <c r="B57" s="595"/>
      <c r="C57" s="607"/>
      <c r="D57" s="608"/>
      <c r="E57" s="608"/>
      <c r="F57" s="608"/>
      <c r="G57" s="608"/>
      <c r="H57" s="608"/>
      <c r="I57" s="609"/>
      <c r="J57" s="24"/>
      <c r="K57" s="24"/>
      <c r="L57" s="24"/>
      <c r="M57" s="24"/>
      <c r="N57" s="24"/>
      <c r="O57" s="24"/>
      <c r="P57" s="24"/>
      <c r="Q57" s="24"/>
      <c r="R57" s="24"/>
      <c r="S57" s="24"/>
      <c r="T57" s="24"/>
      <c r="U57" s="24"/>
      <c r="V57" s="24"/>
      <c r="W57" s="24"/>
      <c r="X57" s="24"/>
      <c r="Y57" s="24"/>
      <c r="Z57" s="24"/>
    </row>
    <row r="58" spans="1:26" ht="16.149999999999999">
      <c r="A58" s="24"/>
      <c r="B58" s="595"/>
      <c r="C58" s="25">
        <v>2</v>
      </c>
      <c r="D58" s="56" t="s">
        <v>529</v>
      </c>
      <c r="E58" s="55" t="s">
        <v>268</v>
      </c>
      <c r="F58" s="55" t="s">
        <v>274</v>
      </c>
      <c r="G58" s="55" t="s">
        <v>270</v>
      </c>
      <c r="H58" s="55" t="s">
        <v>271</v>
      </c>
      <c r="I58" s="600" t="s">
        <v>530</v>
      </c>
      <c r="J58" s="24"/>
      <c r="K58" s="24"/>
      <c r="L58" s="24"/>
      <c r="M58" s="24"/>
      <c r="N58" s="24"/>
      <c r="O58" s="24"/>
      <c r="P58" s="24"/>
      <c r="Q58" s="24"/>
      <c r="R58" s="24"/>
      <c r="S58" s="24"/>
      <c r="T58" s="24"/>
      <c r="U58" s="24"/>
      <c r="V58" s="24"/>
      <c r="W58" s="24"/>
      <c r="X58" s="24"/>
      <c r="Y58" s="24"/>
      <c r="Z58" s="24"/>
    </row>
    <row r="59" spans="1:26" ht="16.149999999999999">
      <c r="A59" s="24"/>
      <c r="B59" s="595"/>
      <c r="C59" s="398" t="s">
        <v>567</v>
      </c>
      <c r="D59" s="53">
        <f>F59/H59</f>
        <v>0.6</v>
      </c>
      <c r="E59" s="55"/>
      <c r="F59" s="55">
        <f>'输入4-福利与保障'!C11</f>
        <v>300000</v>
      </c>
      <c r="G59" s="55"/>
      <c r="H59" s="55">
        <f>H55</f>
        <v>500000</v>
      </c>
      <c r="I59" s="601"/>
      <c r="J59" s="24"/>
      <c r="K59" s="24"/>
      <c r="L59" s="24"/>
      <c r="M59" s="24"/>
      <c r="N59" s="24"/>
      <c r="O59" s="24"/>
      <c r="P59" s="24"/>
      <c r="Q59" s="24"/>
      <c r="R59" s="24"/>
      <c r="S59" s="24"/>
      <c r="T59" s="24"/>
      <c r="U59" s="24"/>
      <c r="V59" s="24"/>
      <c r="W59" s="24"/>
      <c r="X59" s="24"/>
      <c r="Y59" s="24"/>
      <c r="Z59" s="24"/>
    </row>
    <row r="60" spans="1:26" ht="16.149999999999999">
      <c r="A60" s="24"/>
      <c r="B60" s="595"/>
      <c r="C60" s="399" t="s">
        <v>568</v>
      </c>
      <c r="D60" s="53">
        <f>F60/H60</f>
        <v>1</v>
      </c>
      <c r="E60" s="55"/>
      <c r="F60" s="55">
        <f>'输入4-福利与保障'!E11</f>
        <v>300000</v>
      </c>
      <c r="G60" s="55"/>
      <c r="H60" s="55">
        <f>H56</f>
        <v>300000</v>
      </c>
      <c r="I60" s="602"/>
      <c r="J60" s="24"/>
      <c r="K60" s="24"/>
      <c r="L60" s="24"/>
      <c r="M60" s="24"/>
      <c r="N60" s="24"/>
      <c r="O60" s="24"/>
      <c r="P60" s="24"/>
      <c r="Q60" s="24"/>
      <c r="R60" s="24"/>
      <c r="S60" s="24"/>
      <c r="T60" s="24"/>
      <c r="U60" s="24"/>
      <c r="V60" s="24"/>
      <c r="W60" s="24"/>
      <c r="X60" s="24"/>
      <c r="Y60" s="24"/>
      <c r="Z60" s="24"/>
    </row>
    <row r="61" spans="1:26">
      <c r="A61" s="24"/>
      <c r="B61" s="595"/>
      <c r="C61" s="607"/>
      <c r="D61" s="608"/>
      <c r="E61" s="608"/>
      <c r="F61" s="608"/>
      <c r="G61" s="608"/>
      <c r="H61" s="608"/>
      <c r="I61" s="609"/>
      <c r="J61" s="24"/>
      <c r="K61" s="24"/>
      <c r="L61" s="24"/>
      <c r="M61" s="24"/>
      <c r="N61" s="24"/>
      <c r="O61" s="24"/>
      <c r="P61" s="24"/>
      <c r="Q61" s="24"/>
      <c r="R61" s="24"/>
      <c r="S61" s="24"/>
      <c r="T61" s="24"/>
      <c r="U61" s="24"/>
      <c r="V61" s="24"/>
      <c r="W61" s="24"/>
      <c r="X61" s="24"/>
      <c r="Y61" s="24"/>
      <c r="Z61" s="24"/>
    </row>
    <row r="62" spans="1:26" ht="16.149999999999999">
      <c r="A62" s="24"/>
      <c r="B62" s="595"/>
      <c r="C62" s="25">
        <v>3</v>
      </c>
      <c r="D62" s="56" t="s">
        <v>276</v>
      </c>
      <c r="E62" s="55" t="s">
        <v>268</v>
      </c>
      <c r="F62" s="55" t="s">
        <v>277</v>
      </c>
      <c r="G62" s="55" t="s">
        <v>270</v>
      </c>
      <c r="H62" s="55" t="s">
        <v>278</v>
      </c>
      <c r="I62" s="603" t="s">
        <v>279</v>
      </c>
      <c r="J62" s="24"/>
      <c r="K62" s="24"/>
      <c r="L62" s="24"/>
      <c r="M62" s="24"/>
      <c r="N62" s="24"/>
      <c r="O62" s="24"/>
      <c r="P62" s="24"/>
      <c r="Q62" s="24"/>
      <c r="R62" s="24"/>
      <c r="S62" s="24"/>
      <c r="T62" s="24"/>
      <c r="U62" s="24"/>
      <c r="V62" s="24"/>
      <c r="W62" s="24"/>
      <c r="X62" s="24"/>
      <c r="Y62" s="24"/>
      <c r="Z62" s="24"/>
    </row>
    <row r="63" spans="1:26" ht="16.149999999999999">
      <c r="A63" s="24"/>
      <c r="B63" s="595"/>
      <c r="C63" s="25" t="s">
        <v>280</v>
      </c>
      <c r="D63" s="53">
        <f>F63/H63</f>
        <v>0.32728714511041007</v>
      </c>
      <c r="E63" s="55"/>
      <c r="F63" s="55">
        <f>E44</f>
        <v>4150001</v>
      </c>
      <c r="G63" s="55"/>
      <c r="H63" s="55">
        <f>C44</f>
        <v>12680000</v>
      </c>
      <c r="I63" s="599"/>
      <c r="J63" s="24"/>
      <c r="K63" s="24"/>
      <c r="L63" s="24"/>
      <c r="M63" s="24"/>
      <c r="N63" s="24"/>
      <c r="O63" s="24"/>
      <c r="P63" s="24"/>
      <c r="Q63" s="24"/>
      <c r="R63" s="24"/>
      <c r="S63" s="24"/>
      <c r="T63" s="24"/>
      <c r="U63" s="24"/>
      <c r="V63" s="24"/>
      <c r="W63" s="24"/>
      <c r="X63" s="24"/>
      <c r="Y63" s="24"/>
      <c r="Z63" s="24"/>
    </row>
    <row r="64" spans="1:26">
      <c r="A64" s="24"/>
      <c r="B64" s="596"/>
      <c r="C64" s="610"/>
      <c r="D64" s="611"/>
      <c r="E64" s="611"/>
      <c r="F64" s="611"/>
      <c r="G64" s="611"/>
      <c r="H64" s="611"/>
      <c r="I64" s="612"/>
      <c r="J64" s="24"/>
      <c r="K64" s="24"/>
      <c r="L64" s="24"/>
      <c r="M64" s="24"/>
      <c r="N64" s="24"/>
      <c r="O64" s="24"/>
      <c r="P64" s="24"/>
      <c r="Q64" s="24"/>
      <c r="R64" s="24"/>
      <c r="S64" s="24"/>
      <c r="T64" s="24"/>
      <c r="U64" s="24"/>
      <c r="V64" s="24"/>
      <c r="W64" s="24"/>
      <c r="X64" s="24"/>
      <c r="Y64" s="24"/>
      <c r="Z64" s="24"/>
    </row>
    <row r="65" spans="1:26" ht="16.149999999999999">
      <c r="A65" s="24"/>
      <c r="B65" s="590" t="s">
        <v>312</v>
      </c>
      <c r="C65" s="32">
        <v>4</v>
      </c>
      <c r="D65" s="51" t="s">
        <v>282</v>
      </c>
      <c r="E65" s="52" t="s">
        <v>268</v>
      </c>
      <c r="F65" s="52" t="s">
        <v>283</v>
      </c>
      <c r="G65" s="52" t="s">
        <v>270</v>
      </c>
      <c r="H65" s="52" t="s">
        <v>284</v>
      </c>
      <c r="I65" s="597" t="s">
        <v>531</v>
      </c>
      <c r="J65" s="24"/>
      <c r="K65" s="24"/>
      <c r="L65" s="24"/>
      <c r="M65" s="24"/>
      <c r="N65" s="24"/>
      <c r="O65" s="24"/>
      <c r="P65" s="24"/>
      <c r="Q65" s="24"/>
      <c r="R65" s="24"/>
      <c r="S65" s="24"/>
      <c r="T65" s="24"/>
      <c r="U65" s="24"/>
      <c r="V65" s="24"/>
      <c r="W65" s="24"/>
      <c r="X65" s="24"/>
      <c r="Y65" s="24"/>
      <c r="Z65" s="24"/>
    </row>
    <row r="66" spans="1:26" ht="16.149999999999999">
      <c r="A66" s="24"/>
      <c r="B66" s="591"/>
      <c r="C66" s="25"/>
      <c r="D66" s="53">
        <f>F66/H66</f>
        <v>4.359912801743965</v>
      </c>
      <c r="E66" s="55"/>
      <c r="F66" s="55">
        <f>C18</f>
        <v>218000</v>
      </c>
      <c r="G66" s="55"/>
      <c r="H66" s="55">
        <f>E18</f>
        <v>50001</v>
      </c>
      <c r="I66" s="599"/>
      <c r="J66" s="24"/>
      <c r="K66" s="24"/>
      <c r="L66" s="24"/>
      <c r="M66" s="24"/>
      <c r="N66" s="24"/>
      <c r="O66" s="24"/>
      <c r="P66" s="24"/>
      <c r="Q66" s="24"/>
      <c r="R66" s="24"/>
      <c r="S66" s="24"/>
      <c r="T66" s="24"/>
      <c r="U66" s="24"/>
      <c r="V66" s="24"/>
      <c r="W66" s="24"/>
      <c r="X66" s="24"/>
      <c r="Y66" s="24"/>
      <c r="Z66" s="24"/>
    </row>
    <row r="67" spans="1:26" ht="16.149999999999999">
      <c r="A67" s="24"/>
      <c r="B67" s="592"/>
      <c r="C67" s="25">
        <v>5</v>
      </c>
      <c r="D67" s="56" t="s">
        <v>286</v>
      </c>
      <c r="E67" s="55" t="s">
        <v>268</v>
      </c>
      <c r="F67" s="55" t="s">
        <v>283</v>
      </c>
      <c r="G67" s="55" t="s">
        <v>270</v>
      </c>
      <c r="H67" s="55" t="s">
        <v>287</v>
      </c>
      <c r="I67" s="600" t="s">
        <v>532</v>
      </c>
      <c r="J67" s="24"/>
      <c r="K67" s="24"/>
      <c r="L67" s="24"/>
      <c r="M67" s="24"/>
      <c r="N67" s="24"/>
      <c r="O67" s="24"/>
      <c r="P67" s="24"/>
      <c r="Q67" s="24"/>
      <c r="R67" s="24"/>
      <c r="S67" s="24"/>
      <c r="T67" s="24"/>
      <c r="U67" s="24"/>
      <c r="V67" s="24"/>
      <c r="W67" s="24"/>
      <c r="X67" s="24"/>
      <c r="Y67" s="24"/>
      <c r="Z67" s="24"/>
    </row>
    <row r="68" spans="1:26" ht="16.149999999999999">
      <c r="A68" s="24"/>
      <c r="B68" s="592"/>
      <c r="C68" s="25"/>
      <c r="D68" s="59">
        <f>F68/H68</f>
        <v>2.5153846153846153</v>
      </c>
      <c r="E68" s="55"/>
      <c r="F68" s="55">
        <f>C18</f>
        <v>218000</v>
      </c>
      <c r="G68" s="55"/>
      <c r="H68" s="55">
        <f>'输入3-年度收支结余表'!G21/12</f>
        <v>86666.666666666672</v>
      </c>
      <c r="I68" s="602"/>
      <c r="J68" s="24"/>
      <c r="K68" s="24"/>
      <c r="L68" s="24"/>
      <c r="M68" s="24"/>
      <c r="N68" s="24"/>
      <c r="O68" s="24"/>
      <c r="P68" s="24"/>
      <c r="Q68" s="24"/>
      <c r="R68" s="24"/>
      <c r="S68" s="24"/>
      <c r="T68" s="24"/>
      <c r="U68" s="24"/>
      <c r="V68" s="24"/>
      <c r="W68" s="24"/>
      <c r="X68" s="24"/>
      <c r="Y68" s="24"/>
      <c r="Z68" s="24"/>
    </row>
    <row r="69" spans="1:26">
      <c r="A69" s="24"/>
      <c r="B69" s="593"/>
      <c r="C69" s="610"/>
      <c r="D69" s="611"/>
      <c r="E69" s="611"/>
      <c r="F69" s="611"/>
      <c r="G69" s="611"/>
      <c r="H69" s="611"/>
      <c r="I69" s="612"/>
      <c r="J69" s="24"/>
      <c r="K69" s="24"/>
      <c r="L69" s="24"/>
      <c r="M69" s="24"/>
      <c r="N69" s="24"/>
      <c r="O69" s="24"/>
      <c r="P69" s="24"/>
      <c r="Q69" s="24"/>
      <c r="R69" s="24"/>
      <c r="S69" s="24"/>
      <c r="T69" s="24"/>
      <c r="U69" s="24"/>
      <c r="V69" s="24"/>
      <c r="W69" s="24"/>
      <c r="X69" s="24"/>
      <c r="Y69" s="24"/>
      <c r="Z69" s="24"/>
    </row>
    <row r="70" spans="1:26" ht="16.149999999999999">
      <c r="A70" s="24"/>
      <c r="B70" s="594" t="s">
        <v>289</v>
      </c>
      <c r="C70" s="32">
        <v>6</v>
      </c>
      <c r="D70" s="51" t="s">
        <v>290</v>
      </c>
      <c r="E70" s="52" t="s">
        <v>268</v>
      </c>
      <c r="F70" s="52" t="s">
        <v>291</v>
      </c>
      <c r="G70" s="52" t="s">
        <v>270</v>
      </c>
      <c r="H70" s="52" t="s">
        <v>278</v>
      </c>
      <c r="I70" s="597" t="s">
        <v>533</v>
      </c>
      <c r="J70" s="24"/>
      <c r="K70" s="24"/>
      <c r="L70" s="24"/>
      <c r="M70" s="24"/>
      <c r="N70" s="24"/>
      <c r="O70" s="24"/>
      <c r="P70" s="24"/>
      <c r="Q70" s="24"/>
      <c r="R70" s="24"/>
      <c r="S70" s="24"/>
      <c r="T70" s="24"/>
      <c r="U70" s="24"/>
      <c r="V70" s="24"/>
      <c r="W70" s="24"/>
      <c r="X70" s="24"/>
      <c r="Y70" s="24"/>
      <c r="Z70" s="24"/>
    </row>
    <row r="71" spans="1:26" ht="16.149999999999999">
      <c r="A71" s="24"/>
      <c r="B71" s="595"/>
      <c r="C71" s="25"/>
      <c r="D71" s="53">
        <f>F71/H71</f>
        <v>0.56482649842271293</v>
      </c>
      <c r="E71" s="55"/>
      <c r="F71" s="55">
        <f>C22</f>
        <v>7162000</v>
      </c>
      <c r="G71" s="60"/>
      <c r="H71" s="55">
        <f>C44</f>
        <v>12680000</v>
      </c>
      <c r="I71" s="599"/>
      <c r="J71" s="24"/>
      <c r="K71" s="24"/>
      <c r="L71" s="24"/>
      <c r="M71" s="24"/>
      <c r="N71" s="24"/>
      <c r="O71" s="24"/>
      <c r="P71" s="24"/>
      <c r="Q71" s="24"/>
      <c r="R71" s="24"/>
      <c r="S71" s="24"/>
      <c r="T71" s="24"/>
      <c r="U71" s="24"/>
      <c r="V71" s="24"/>
      <c r="W71" s="24"/>
      <c r="X71" s="24"/>
      <c r="Y71" s="24"/>
      <c r="Z71" s="24"/>
    </row>
    <row r="72" spans="1:26">
      <c r="A72" s="24"/>
      <c r="B72" s="595"/>
      <c r="C72" s="607"/>
      <c r="D72" s="608"/>
      <c r="E72" s="608"/>
      <c r="F72" s="608"/>
      <c r="G72" s="608"/>
      <c r="H72" s="608"/>
      <c r="I72" s="609"/>
      <c r="J72" s="24"/>
      <c r="K72" s="24"/>
      <c r="L72" s="24"/>
      <c r="M72" s="24"/>
      <c r="N72" s="24"/>
      <c r="O72" s="24"/>
      <c r="P72" s="24"/>
      <c r="Q72" s="24"/>
      <c r="R72" s="24"/>
      <c r="S72" s="24"/>
      <c r="T72" s="24"/>
      <c r="U72" s="24"/>
      <c r="V72" s="24"/>
      <c r="W72" s="24"/>
      <c r="X72" s="24"/>
      <c r="Y72" s="24"/>
      <c r="Z72" s="24"/>
    </row>
    <row r="73" spans="1:26" ht="16.149999999999999">
      <c r="A73" s="24"/>
      <c r="B73" s="595"/>
      <c r="C73" s="25">
        <v>7</v>
      </c>
      <c r="D73" s="56" t="s">
        <v>293</v>
      </c>
      <c r="E73" s="55" t="s">
        <v>268</v>
      </c>
      <c r="F73" s="55" t="s">
        <v>294</v>
      </c>
      <c r="G73" s="55" t="s">
        <v>270</v>
      </c>
      <c r="H73" s="55" t="s">
        <v>291</v>
      </c>
      <c r="I73" s="603" t="s">
        <v>534</v>
      </c>
      <c r="J73" s="24"/>
      <c r="K73" s="24"/>
      <c r="L73" s="24"/>
      <c r="M73" s="24"/>
      <c r="N73" s="24"/>
      <c r="O73" s="24"/>
      <c r="P73" s="24"/>
      <c r="Q73" s="24"/>
      <c r="R73" s="24"/>
      <c r="S73" s="24"/>
      <c r="T73" s="24"/>
      <c r="U73" s="24"/>
      <c r="V73" s="24"/>
      <c r="W73" s="24"/>
      <c r="X73" s="24"/>
      <c r="Y73" s="24"/>
      <c r="Z73" s="24"/>
    </row>
    <row r="74" spans="1:26" ht="16.149999999999999">
      <c r="A74" s="24"/>
      <c r="B74" s="595"/>
      <c r="C74" s="25"/>
      <c r="D74" s="53">
        <f>F74/H74</f>
        <v>4.4401005305780505E-2</v>
      </c>
      <c r="E74" s="55"/>
      <c r="F74" s="55">
        <f>H30</f>
        <v>318000</v>
      </c>
      <c r="G74" s="60"/>
      <c r="H74" s="55">
        <f>C22</f>
        <v>7162000</v>
      </c>
      <c r="I74" s="599"/>
      <c r="J74" s="24"/>
      <c r="K74" s="24"/>
      <c r="L74" s="24"/>
      <c r="M74" s="24"/>
      <c r="N74" s="24"/>
      <c r="O74" s="24"/>
      <c r="P74" s="24"/>
      <c r="Q74" s="24"/>
      <c r="R74" s="24"/>
      <c r="S74" s="24"/>
      <c r="T74" s="24"/>
      <c r="U74" s="24"/>
      <c r="V74" s="24"/>
      <c r="W74" s="24"/>
      <c r="X74" s="24"/>
      <c r="Y74" s="24"/>
      <c r="Z74" s="24"/>
    </row>
    <row r="75" spans="1:26" ht="16.149999999999999">
      <c r="A75" s="24"/>
      <c r="B75" s="595"/>
      <c r="C75" s="25">
        <v>8</v>
      </c>
      <c r="D75" s="56" t="s">
        <v>296</v>
      </c>
      <c r="E75" s="55" t="s">
        <v>268</v>
      </c>
      <c r="F75" s="55" t="s">
        <v>294</v>
      </c>
      <c r="G75" s="55" t="s">
        <v>270</v>
      </c>
      <c r="H75" s="55" t="s">
        <v>278</v>
      </c>
      <c r="I75" s="604" t="s">
        <v>535</v>
      </c>
      <c r="J75" s="24"/>
      <c r="K75" s="24"/>
      <c r="L75" s="24"/>
      <c r="M75" s="24"/>
      <c r="N75" s="24"/>
      <c r="O75" s="24"/>
      <c r="P75" s="24"/>
      <c r="Q75" s="24"/>
      <c r="R75" s="24"/>
      <c r="S75" s="24"/>
      <c r="T75" s="24"/>
      <c r="U75" s="24"/>
      <c r="V75" s="24"/>
      <c r="W75" s="24"/>
      <c r="X75" s="24"/>
      <c r="Y75" s="24"/>
      <c r="Z75" s="24"/>
    </row>
    <row r="76" spans="1:26" ht="16.149999999999999">
      <c r="A76" s="24"/>
      <c r="B76" s="595"/>
      <c r="C76" s="25"/>
      <c r="D76" s="53">
        <f>F76/H76</f>
        <v>2.5078864353312302E-2</v>
      </c>
      <c r="E76" s="55"/>
      <c r="F76" s="55">
        <f>H30</f>
        <v>318000</v>
      </c>
      <c r="G76" s="60"/>
      <c r="H76" s="55">
        <f>C44</f>
        <v>12680000</v>
      </c>
      <c r="I76" s="605"/>
      <c r="J76" s="24"/>
      <c r="K76" s="24"/>
      <c r="L76" s="24"/>
      <c r="M76" s="24"/>
      <c r="N76" s="24"/>
      <c r="O76" s="24"/>
      <c r="P76" s="24"/>
      <c r="Q76" s="24"/>
      <c r="R76" s="24"/>
      <c r="S76" s="24"/>
      <c r="T76" s="24"/>
      <c r="U76" s="24"/>
      <c r="V76" s="24"/>
      <c r="W76" s="24"/>
      <c r="X76" s="24"/>
      <c r="Y76" s="24"/>
      <c r="Z76" s="24"/>
    </row>
    <row r="77" spans="1:26">
      <c r="A77" s="24"/>
      <c r="B77" s="595"/>
      <c r="C77" s="607"/>
      <c r="D77" s="608"/>
      <c r="E77" s="608"/>
      <c r="F77" s="608"/>
      <c r="G77" s="608"/>
      <c r="H77" s="608"/>
      <c r="I77" s="609"/>
      <c r="J77" s="24"/>
      <c r="K77" s="24"/>
      <c r="L77" s="24"/>
      <c r="M77" s="24"/>
      <c r="N77" s="24"/>
      <c r="O77" s="24"/>
      <c r="P77" s="24"/>
      <c r="Q77" s="24"/>
      <c r="R77" s="24"/>
      <c r="S77" s="24"/>
      <c r="T77" s="24"/>
      <c r="U77" s="24"/>
      <c r="V77" s="24"/>
      <c r="W77" s="24"/>
      <c r="X77" s="24"/>
      <c r="Y77" s="24"/>
      <c r="Z77" s="24"/>
    </row>
    <row r="78" spans="1:26" ht="16.149999999999999">
      <c r="A78" s="24"/>
      <c r="B78" s="595"/>
      <c r="C78" s="25">
        <v>9</v>
      </c>
      <c r="D78" s="56" t="s">
        <v>298</v>
      </c>
      <c r="E78" s="55" t="s">
        <v>268</v>
      </c>
      <c r="F78" s="55" t="s">
        <v>299</v>
      </c>
      <c r="G78" s="55" t="s">
        <v>270</v>
      </c>
      <c r="H78" s="55" t="s">
        <v>300</v>
      </c>
      <c r="I78" s="603" t="s">
        <v>301</v>
      </c>
      <c r="J78" s="24"/>
      <c r="K78" s="24"/>
      <c r="L78" s="24"/>
      <c r="M78" s="24"/>
      <c r="N78" s="24"/>
      <c r="O78" s="24"/>
      <c r="P78" s="24"/>
      <c r="Q78" s="24"/>
      <c r="R78" s="24"/>
      <c r="S78" s="24"/>
      <c r="T78" s="24"/>
      <c r="U78" s="24"/>
      <c r="V78" s="24"/>
      <c r="W78" s="24"/>
      <c r="X78" s="24"/>
      <c r="Y78" s="24"/>
      <c r="Z78" s="24"/>
    </row>
    <row r="79" spans="1:26" ht="16.149999999999999">
      <c r="A79" s="24"/>
      <c r="B79" s="596"/>
      <c r="C79" s="57"/>
      <c r="D79" s="61">
        <f>F79/H79</f>
        <v>0.30576923076923079</v>
      </c>
      <c r="E79" s="62"/>
      <c r="F79" s="62">
        <f>H30</f>
        <v>318000</v>
      </c>
      <c r="G79" s="63"/>
      <c r="H79" s="62">
        <f>J36</f>
        <v>1040000</v>
      </c>
      <c r="I79" s="606"/>
      <c r="J79" s="24"/>
      <c r="K79" s="24"/>
      <c r="L79" s="24"/>
      <c r="M79" s="24"/>
      <c r="N79" s="24"/>
      <c r="O79" s="24"/>
      <c r="P79" s="24"/>
      <c r="Q79" s="24"/>
      <c r="R79" s="24"/>
      <c r="S79" s="24"/>
      <c r="T79" s="24"/>
      <c r="U79" s="24"/>
      <c r="V79" s="24"/>
      <c r="W79" s="24"/>
      <c r="X79" s="24"/>
      <c r="Y79" s="24"/>
      <c r="Z79" s="24"/>
    </row>
    <row r="80" spans="1:26">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sheetData>
  <mergeCells count="31">
    <mergeCell ref="E2:G2"/>
    <mergeCell ref="B16:D16"/>
    <mergeCell ref="G16:J16"/>
    <mergeCell ref="B17:C17"/>
    <mergeCell ref="D17:E17"/>
    <mergeCell ref="G17:H17"/>
    <mergeCell ref="I17:J17"/>
    <mergeCell ref="B5:B9"/>
    <mergeCell ref="B2:D4"/>
    <mergeCell ref="G18:H18"/>
    <mergeCell ref="I18:J18"/>
    <mergeCell ref="B51:I51"/>
    <mergeCell ref="D53:H53"/>
    <mergeCell ref="C57:I57"/>
    <mergeCell ref="B54:B64"/>
    <mergeCell ref="B65:B69"/>
    <mergeCell ref="B70:B79"/>
    <mergeCell ref="I54:I56"/>
    <mergeCell ref="I58:I60"/>
    <mergeCell ref="I62:I63"/>
    <mergeCell ref="I65:I66"/>
    <mergeCell ref="I67:I68"/>
    <mergeCell ref="I70:I71"/>
    <mergeCell ref="I73:I74"/>
    <mergeCell ref="I75:I76"/>
    <mergeCell ref="I78:I79"/>
    <mergeCell ref="C61:I61"/>
    <mergeCell ref="C64:I64"/>
    <mergeCell ref="C69:I69"/>
    <mergeCell ref="C72:I72"/>
    <mergeCell ref="C77:I77"/>
  </mergeCells>
  <phoneticPr fontId="105" type="noConversion"/>
  <pageMargins left="0.7" right="0.7" top="0.75" bottom="0.75" header="0.3" footer="0.3"/>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01"/>
  <sheetViews>
    <sheetView workbookViewId="0">
      <pane ySplit="1" topLeftCell="A2" activePane="bottomLeft" state="frozen"/>
      <selection pane="bottomLeft" activeCell="B2" sqref="B2"/>
    </sheetView>
  </sheetViews>
  <sheetFormatPr defaultColWidth="8.6875" defaultRowHeight="15.75"/>
  <cols>
    <col min="1" max="26" width="17.5625" customWidth="1"/>
  </cols>
  <sheetData>
    <row r="1" spans="1:26">
      <c r="A1" s="18" t="s">
        <v>536</v>
      </c>
      <c r="B1" s="18" t="s">
        <v>349</v>
      </c>
      <c r="C1" s="18" t="s">
        <v>350</v>
      </c>
      <c r="D1" s="18" t="s">
        <v>351</v>
      </c>
      <c r="E1" s="19"/>
      <c r="F1" s="19"/>
      <c r="G1" s="19"/>
      <c r="H1" s="19"/>
      <c r="I1" s="19"/>
      <c r="J1" s="19"/>
      <c r="K1" s="19"/>
      <c r="L1" s="19"/>
      <c r="M1" s="19"/>
      <c r="N1" s="19"/>
      <c r="O1" s="19"/>
      <c r="P1" s="19"/>
      <c r="Q1" s="19"/>
      <c r="R1" s="19"/>
      <c r="S1" s="19"/>
      <c r="T1" s="19"/>
      <c r="U1" s="19"/>
      <c r="V1" s="19"/>
      <c r="W1" s="19"/>
      <c r="X1" s="19"/>
      <c r="Y1" s="19"/>
      <c r="Z1" s="19"/>
    </row>
    <row r="2" spans="1:26">
      <c r="A2" s="18" t="s">
        <v>250</v>
      </c>
      <c r="B2" s="18" t="str">
        <f>'输出2.1-资产配置说明'!E22</f>
        <v>富国MSCI中国A股</v>
      </c>
      <c r="C2" s="20">
        <f>'输出2.1-资产配置说明'!G22</f>
        <v>0.4</v>
      </c>
      <c r="D2" s="21">
        <f>'输出2.1-资产配置说明'!I22</f>
        <v>872000</v>
      </c>
      <c r="E2" s="19"/>
      <c r="F2" s="19"/>
      <c r="G2" s="19"/>
      <c r="H2" s="19"/>
      <c r="I2" s="19"/>
      <c r="J2" s="19"/>
      <c r="K2" s="19"/>
      <c r="L2" s="19"/>
      <c r="M2" s="19"/>
      <c r="N2" s="19"/>
      <c r="O2" s="19"/>
      <c r="P2" s="19"/>
      <c r="Q2" s="19"/>
      <c r="R2" s="19"/>
      <c r="S2" s="19"/>
      <c r="T2" s="19"/>
      <c r="U2" s="19"/>
      <c r="V2" s="19"/>
      <c r="W2" s="19"/>
      <c r="X2" s="19"/>
      <c r="Y2" s="19"/>
      <c r="Z2" s="19"/>
    </row>
    <row r="3" spans="1:26">
      <c r="A3" s="18" t="s">
        <v>250</v>
      </c>
      <c r="B3" s="18" t="str">
        <f>'输出2.1-资产配置说明'!E23</f>
        <v>华夏聚丰稳健FOF</v>
      </c>
      <c r="C3" s="20">
        <f>'输出2.1-资产配置说明'!G23</f>
        <v>0.4</v>
      </c>
      <c r="D3" s="21">
        <f>'输出2.1-资产配置说明'!I23</f>
        <v>872000</v>
      </c>
      <c r="E3" s="19"/>
      <c r="F3" s="19"/>
      <c r="G3" s="19"/>
      <c r="H3" s="19"/>
      <c r="I3" s="19"/>
      <c r="J3" s="19"/>
      <c r="K3" s="19"/>
      <c r="L3" s="19"/>
      <c r="M3" s="19"/>
      <c r="N3" s="19"/>
      <c r="O3" s="19"/>
      <c r="P3" s="19"/>
      <c r="Q3" s="19"/>
      <c r="R3" s="19"/>
      <c r="S3" s="19"/>
      <c r="T3" s="19"/>
      <c r="U3" s="19"/>
      <c r="V3" s="19"/>
      <c r="W3" s="19"/>
      <c r="X3" s="19"/>
      <c r="Y3" s="19"/>
      <c r="Z3" s="19"/>
    </row>
    <row r="4" spans="1:26">
      <c r="A4" s="18" t="s">
        <v>251</v>
      </c>
      <c r="B4" s="18" t="str">
        <f>'输出2.1-资产配置说明'!E24</f>
        <v>西部利得稳健双债</v>
      </c>
      <c r="C4" s="20">
        <f>'输出2.1-资产配置说明'!G24</f>
        <v>0.1</v>
      </c>
      <c r="D4" s="21">
        <f>'输出2.1-资产配置说明'!I24</f>
        <v>218000</v>
      </c>
      <c r="E4" s="19"/>
      <c r="F4" s="19"/>
      <c r="G4" s="19"/>
      <c r="H4" s="19"/>
      <c r="I4" s="19"/>
      <c r="J4" s="19"/>
      <c r="K4" s="19"/>
      <c r="L4" s="19"/>
      <c r="M4" s="19"/>
      <c r="N4" s="19"/>
      <c r="O4" s="19"/>
      <c r="P4" s="19"/>
      <c r="Q4" s="19"/>
      <c r="R4" s="19"/>
      <c r="S4" s="19"/>
      <c r="T4" s="19"/>
      <c r="U4" s="19"/>
      <c r="V4" s="19"/>
      <c r="W4" s="19"/>
      <c r="X4" s="19"/>
      <c r="Y4" s="19"/>
      <c r="Z4" s="19"/>
    </row>
    <row r="5" spans="1:26">
      <c r="A5" s="18" t="s">
        <v>251</v>
      </c>
      <c r="B5" s="18" t="str">
        <f>'输出2.1-资产配置说明'!E25</f>
        <v>华夏聚利债券</v>
      </c>
      <c r="C5" s="20">
        <f>'输出2.1-资产配置说明'!G25</f>
        <v>0</v>
      </c>
      <c r="D5" s="21">
        <f>'输出2.1-资产配置说明'!I25</f>
        <v>0</v>
      </c>
      <c r="E5" s="19"/>
      <c r="F5" s="19"/>
      <c r="G5" s="19"/>
      <c r="H5" s="19"/>
      <c r="I5" s="19"/>
      <c r="J5" s="19"/>
      <c r="K5" s="19"/>
      <c r="L5" s="19"/>
      <c r="M5" s="19"/>
      <c r="N5" s="19"/>
      <c r="O5" s="19"/>
      <c r="P5" s="19"/>
      <c r="Q5" s="19"/>
      <c r="R5" s="19"/>
      <c r="S5" s="19"/>
      <c r="T5" s="19"/>
      <c r="U5" s="19"/>
      <c r="V5" s="19"/>
      <c r="W5" s="19"/>
      <c r="X5" s="19"/>
      <c r="Y5" s="19"/>
      <c r="Z5" s="19"/>
    </row>
    <row r="6" spans="1:26">
      <c r="A6" s="18" t="s">
        <v>252</v>
      </c>
      <c r="B6" s="18" t="str">
        <f>'输出2.1-资产配置说明'!E26</f>
        <v>现金钱包</v>
      </c>
      <c r="C6" s="20">
        <f>'输出2.1-资产配置说明'!G26</f>
        <v>0.1</v>
      </c>
      <c r="D6" s="21">
        <f>'输出2.1-资产配置说明'!I26</f>
        <v>218000</v>
      </c>
      <c r="E6" s="19"/>
      <c r="F6" s="19"/>
      <c r="G6" s="19"/>
      <c r="H6" s="19"/>
      <c r="I6" s="19"/>
      <c r="J6" s="19"/>
      <c r="K6" s="19"/>
      <c r="L6" s="19"/>
      <c r="M6" s="19"/>
      <c r="N6" s="19"/>
      <c r="O6" s="19"/>
      <c r="P6" s="19"/>
      <c r="Q6" s="19"/>
      <c r="R6" s="19"/>
      <c r="S6" s="19"/>
      <c r="T6" s="19"/>
      <c r="U6" s="19"/>
      <c r="V6" s="19"/>
      <c r="W6" s="19"/>
      <c r="X6" s="19"/>
      <c r="Y6" s="19"/>
      <c r="Z6" s="19"/>
    </row>
    <row r="7" spans="1:26">
      <c r="A7" s="19"/>
      <c r="B7" s="19"/>
      <c r="C7" s="19"/>
      <c r="D7" s="19"/>
      <c r="E7" s="19"/>
      <c r="F7" s="19"/>
      <c r="G7" s="19"/>
      <c r="H7" s="19"/>
      <c r="I7" s="19"/>
      <c r="J7" s="19"/>
      <c r="K7" s="19"/>
      <c r="L7" s="19"/>
      <c r="M7" s="19"/>
      <c r="N7" s="19"/>
      <c r="O7" s="19"/>
      <c r="P7" s="19"/>
      <c r="Q7" s="19"/>
      <c r="R7" s="19"/>
      <c r="S7" s="19"/>
      <c r="T7" s="19"/>
      <c r="U7" s="19"/>
      <c r="V7" s="19"/>
      <c r="W7" s="19"/>
      <c r="X7" s="19"/>
      <c r="Y7" s="19"/>
      <c r="Z7" s="19"/>
    </row>
    <row r="8" spans="1:26">
      <c r="A8" s="19"/>
      <c r="B8" s="19"/>
      <c r="C8" s="19"/>
      <c r="D8" s="19"/>
      <c r="E8" s="19"/>
      <c r="F8" s="19"/>
      <c r="G8" s="19"/>
      <c r="H8" s="19"/>
      <c r="I8" s="19"/>
      <c r="J8" s="19"/>
      <c r="K8" s="19"/>
      <c r="L8" s="19"/>
      <c r="M8" s="19"/>
      <c r="N8" s="19"/>
      <c r="O8" s="19"/>
      <c r="P8" s="19"/>
      <c r="Q8" s="19"/>
      <c r="R8" s="19"/>
      <c r="S8" s="19"/>
      <c r="T8" s="19"/>
      <c r="U8" s="19"/>
      <c r="V8" s="19"/>
      <c r="W8" s="19"/>
      <c r="X8" s="19"/>
      <c r="Y8" s="19"/>
      <c r="Z8" s="19"/>
    </row>
    <row r="9" spans="1:26">
      <c r="A9" s="19"/>
      <c r="B9" s="19"/>
      <c r="C9" s="19"/>
      <c r="D9" s="19"/>
      <c r="E9" s="19"/>
      <c r="F9" s="19"/>
      <c r="G9" s="19"/>
      <c r="H9" s="19"/>
      <c r="I9" s="19"/>
      <c r="J9" s="19"/>
      <c r="K9" s="19"/>
      <c r="L9" s="19"/>
      <c r="M9" s="19"/>
      <c r="N9" s="19"/>
      <c r="O9" s="19"/>
      <c r="P9" s="19"/>
      <c r="Q9" s="19"/>
      <c r="R9" s="19"/>
      <c r="S9" s="19"/>
      <c r="T9" s="19"/>
      <c r="U9" s="19"/>
      <c r="V9" s="19"/>
      <c r="W9" s="19"/>
      <c r="X9" s="19"/>
      <c r="Y9" s="19"/>
      <c r="Z9" s="19"/>
    </row>
    <row r="10" spans="1:26">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sheetData>
  <sheetProtection password="CC7E" sheet="1" objects="1" scenarios="1"/>
  <phoneticPr fontId="10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01"/>
  <sheetViews>
    <sheetView workbookViewId="0">
      <pane ySplit="1" topLeftCell="A2" activePane="bottomLeft" state="frozen"/>
      <selection pane="bottomLeft" activeCell="H2" sqref="H2"/>
    </sheetView>
  </sheetViews>
  <sheetFormatPr defaultColWidth="8.6875" defaultRowHeight="15.75"/>
  <cols>
    <col min="1" max="1" width="23.4375" customWidth="1"/>
    <col min="2" max="2" width="11.9375" customWidth="1"/>
    <col min="3" max="4" width="15.5625" customWidth="1"/>
    <col min="5" max="5" width="10.4375" customWidth="1"/>
    <col min="6" max="6" width="26.3125" customWidth="1"/>
    <col min="7" max="26" width="10.4375" customWidth="1"/>
  </cols>
  <sheetData>
    <row r="1" spans="1:26">
      <c r="A1" s="18" t="s">
        <v>491</v>
      </c>
      <c r="B1" s="18" t="s">
        <v>492</v>
      </c>
      <c r="C1" s="396" t="s">
        <v>567</v>
      </c>
      <c r="D1" s="396" t="s">
        <v>568</v>
      </c>
      <c r="E1" s="396" t="s">
        <v>573</v>
      </c>
      <c r="F1" s="396" t="s">
        <v>574</v>
      </c>
      <c r="G1" s="396" t="s">
        <v>575</v>
      </c>
      <c r="H1" s="396" t="s">
        <v>576</v>
      </c>
      <c r="I1" s="65"/>
      <c r="J1" s="65"/>
      <c r="K1" s="19"/>
      <c r="L1" s="19"/>
      <c r="M1" s="19"/>
      <c r="N1" s="19"/>
      <c r="O1" s="19"/>
      <c r="P1" s="19"/>
      <c r="Q1" s="19"/>
      <c r="R1" s="19"/>
      <c r="S1" s="19"/>
      <c r="T1" s="19"/>
      <c r="U1" s="19"/>
      <c r="V1" s="19"/>
      <c r="W1" s="19"/>
      <c r="X1" s="19"/>
      <c r="Y1" s="19"/>
      <c r="Z1" s="19"/>
    </row>
    <row r="2" spans="1:26">
      <c r="A2" s="18" t="s">
        <v>402</v>
      </c>
      <c r="B2" s="18">
        <f>'输出2.2-资产配置建议书'!C27</f>
        <v>10</v>
      </c>
      <c r="C2" s="64">
        <f>'输出2.2-资产配置建议书'!C28</f>
        <v>15000000</v>
      </c>
      <c r="D2" s="64">
        <f>'输出2.2-资产配置建议书'!C29</f>
        <v>8000000</v>
      </c>
      <c r="E2" s="65"/>
      <c r="F2" s="65"/>
      <c r="G2" s="65"/>
      <c r="H2" s="65"/>
      <c r="I2" s="65"/>
      <c r="J2" s="65"/>
      <c r="K2" s="19"/>
      <c r="L2" s="19"/>
      <c r="M2" s="19"/>
      <c r="N2" s="19"/>
      <c r="O2" s="19"/>
      <c r="P2" s="19"/>
      <c r="Q2" s="19"/>
      <c r="R2" s="19"/>
      <c r="S2" s="19"/>
      <c r="T2" s="19"/>
      <c r="U2" s="19"/>
      <c r="V2" s="19"/>
      <c r="W2" s="19"/>
      <c r="X2" s="19"/>
      <c r="Y2" s="19"/>
      <c r="Z2" s="19"/>
    </row>
    <row r="3" spans="1:26">
      <c r="A3" s="18" t="s">
        <v>274</v>
      </c>
      <c r="B3" s="18">
        <f>'输出2.2-资产配置建议书'!G27</f>
        <v>3</v>
      </c>
      <c r="C3" s="64">
        <f>'输出2.2-资产配置建议书'!G28</f>
        <v>4500000</v>
      </c>
      <c r="D3" s="64">
        <f>'输出2.2-资产配置建议书'!G29</f>
        <v>2400000</v>
      </c>
      <c r="E3" s="65"/>
      <c r="F3" s="65"/>
      <c r="G3" s="65"/>
      <c r="H3" s="65"/>
      <c r="I3" s="65"/>
      <c r="J3" s="65"/>
      <c r="K3" s="19"/>
      <c r="L3" s="19"/>
      <c r="M3" s="19"/>
      <c r="N3" s="19"/>
      <c r="O3" s="19"/>
      <c r="P3" s="19"/>
      <c r="Q3" s="19"/>
      <c r="R3" s="19"/>
      <c r="S3" s="19"/>
      <c r="T3" s="19"/>
      <c r="U3" s="19"/>
      <c r="V3" s="19"/>
      <c r="W3" s="19"/>
      <c r="X3" s="19"/>
      <c r="Y3" s="19"/>
      <c r="Z3" s="19"/>
    </row>
    <row r="4" spans="1:26">
      <c r="A4" s="18" t="s">
        <v>405</v>
      </c>
      <c r="B4" s="65"/>
      <c r="C4" s="64">
        <f>'输出2.2-资产配置建议书'!G28</f>
        <v>4500000</v>
      </c>
      <c r="D4" s="64">
        <f>'输出2.2-资产配置建议书'!G29</f>
        <v>2400000</v>
      </c>
      <c r="E4" s="18">
        <f>'输入4-福利与保障'!C19-'输入4-福利与保障'!B19</f>
        <v>25</v>
      </c>
      <c r="F4" s="64">
        <f>'输入4-福利与保障'!D19</f>
        <v>100000</v>
      </c>
      <c r="G4" s="65">
        <f>'输入4-福利与保障'!K19-'输入4-福利与保障'!J19</f>
        <v>30</v>
      </c>
      <c r="H4" s="66">
        <f>'输入4-福利与保障'!L19</f>
        <v>100000</v>
      </c>
      <c r="I4" s="65"/>
      <c r="J4" s="65"/>
      <c r="K4" s="19"/>
      <c r="L4" s="19"/>
      <c r="M4" s="19"/>
      <c r="N4" s="19"/>
      <c r="O4" s="19"/>
      <c r="P4" s="19"/>
      <c r="Q4" s="19"/>
      <c r="R4" s="19"/>
      <c r="S4" s="19"/>
      <c r="T4" s="19"/>
      <c r="U4" s="19"/>
      <c r="V4" s="19"/>
      <c r="W4" s="19"/>
      <c r="X4" s="19"/>
      <c r="Y4" s="19"/>
      <c r="Z4" s="19"/>
    </row>
    <row r="5" spans="1:26">
      <c r="A5" s="19"/>
      <c r="B5" s="19"/>
      <c r="C5" s="19"/>
      <c r="D5" s="19"/>
      <c r="E5" s="19"/>
      <c r="F5" s="19"/>
      <c r="G5" s="19"/>
      <c r="H5" s="19"/>
      <c r="I5" s="19"/>
      <c r="J5" s="19"/>
      <c r="K5" s="19"/>
      <c r="L5" s="19"/>
      <c r="M5" s="19"/>
      <c r="N5" s="19"/>
      <c r="O5" s="19"/>
      <c r="P5" s="19"/>
      <c r="Q5" s="19"/>
      <c r="R5" s="19"/>
      <c r="S5" s="19"/>
      <c r="T5" s="19"/>
      <c r="U5" s="19"/>
      <c r="V5" s="19"/>
      <c r="W5" s="19"/>
      <c r="X5" s="19"/>
      <c r="Y5" s="19"/>
      <c r="Z5" s="19"/>
    </row>
    <row r="6" spans="1:26">
      <c r="A6" s="19"/>
      <c r="B6" s="19"/>
      <c r="C6" s="19"/>
      <c r="D6" s="19"/>
      <c r="E6" s="19"/>
      <c r="F6" s="19"/>
      <c r="G6" s="19"/>
      <c r="H6" s="19"/>
      <c r="I6" s="19"/>
      <c r="J6" s="19"/>
      <c r="K6" s="19"/>
      <c r="L6" s="19"/>
      <c r="M6" s="19"/>
      <c r="N6" s="19"/>
      <c r="O6" s="19"/>
      <c r="P6" s="19"/>
      <c r="Q6" s="19"/>
      <c r="R6" s="19"/>
      <c r="S6" s="19"/>
      <c r="T6" s="19"/>
      <c r="U6" s="19"/>
      <c r="V6" s="19"/>
      <c r="W6" s="19"/>
      <c r="X6" s="19"/>
      <c r="Y6" s="19"/>
      <c r="Z6" s="19"/>
    </row>
    <row r="7" spans="1:26">
      <c r="A7" s="19"/>
      <c r="B7" s="19"/>
      <c r="C7" s="19"/>
      <c r="D7" s="19"/>
      <c r="E7" s="19"/>
      <c r="F7" s="19"/>
      <c r="G7" s="19"/>
      <c r="H7" s="19"/>
      <c r="I7" s="19"/>
      <c r="J7" s="19"/>
      <c r="K7" s="19"/>
      <c r="L7" s="19"/>
      <c r="M7" s="19"/>
      <c r="N7" s="19"/>
      <c r="O7" s="19"/>
      <c r="P7" s="19"/>
      <c r="Q7" s="19"/>
      <c r="R7" s="19"/>
      <c r="S7" s="19"/>
      <c r="T7" s="19"/>
      <c r="U7" s="19"/>
      <c r="V7" s="19"/>
      <c r="W7" s="19"/>
      <c r="X7" s="19"/>
      <c r="Y7" s="19"/>
      <c r="Z7" s="19"/>
    </row>
    <row r="8" spans="1:26">
      <c r="A8" s="67"/>
      <c r="B8" s="19"/>
      <c r="C8" s="19"/>
      <c r="D8" s="19"/>
      <c r="E8" s="67"/>
      <c r="F8" s="67"/>
      <c r="G8" s="19"/>
      <c r="H8" s="19"/>
      <c r="I8" s="19"/>
      <c r="J8" s="19"/>
      <c r="K8" s="19"/>
      <c r="L8" s="19"/>
      <c r="M8" s="19"/>
      <c r="N8" s="19"/>
      <c r="O8" s="19"/>
      <c r="P8" s="19"/>
      <c r="Q8" s="19"/>
      <c r="R8" s="19"/>
      <c r="S8" s="19"/>
      <c r="T8" s="19"/>
      <c r="U8" s="19"/>
      <c r="V8" s="19"/>
      <c r="W8" s="19"/>
      <c r="X8" s="19"/>
      <c r="Y8" s="19"/>
      <c r="Z8" s="19"/>
    </row>
    <row r="9" spans="1:26">
      <c r="A9" s="67"/>
      <c r="B9" s="67"/>
      <c r="C9" s="19"/>
      <c r="D9" s="19"/>
      <c r="E9" s="19"/>
      <c r="F9" s="19"/>
      <c r="G9" s="19"/>
      <c r="H9" s="19"/>
      <c r="I9" s="19"/>
      <c r="J9" s="19"/>
      <c r="K9" s="19"/>
      <c r="L9" s="19"/>
      <c r="M9" s="19"/>
      <c r="N9" s="19"/>
      <c r="O9" s="19"/>
      <c r="P9" s="19"/>
      <c r="Q9" s="19"/>
      <c r="R9" s="19"/>
      <c r="S9" s="19"/>
      <c r="T9" s="19"/>
      <c r="U9" s="19"/>
      <c r="V9" s="19"/>
      <c r="W9" s="19"/>
      <c r="X9" s="19"/>
      <c r="Y9" s="19"/>
      <c r="Z9" s="19"/>
    </row>
    <row r="10" spans="1:26">
      <c r="A10" s="67"/>
      <c r="B10" s="67"/>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c r="A11" s="67"/>
      <c r="B11" s="67"/>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c r="A12" s="67"/>
      <c r="B12" s="67"/>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sheetData>
  <phoneticPr fontId="105" type="noConversion"/>
  <pageMargins left="0.7" right="0.7" top="0.75" bottom="0.75" header="0.3" footer="0.3"/>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01"/>
  <sheetViews>
    <sheetView workbookViewId="0">
      <selection activeCell="F31" sqref="F31"/>
    </sheetView>
  </sheetViews>
  <sheetFormatPr defaultColWidth="8.6875" defaultRowHeight="15.75"/>
  <cols>
    <col min="1" max="2" width="10.0625" style="3" customWidth="1"/>
    <col min="3" max="3" width="14.6875" style="3" customWidth="1"/>
    <col min="4" max="4" width="33.1875" style="3" customWidth="1"/>
    <col min="5" max="5" width="15.9375" style="3" customWidth="1"/>
    <col min="6" max="6" width="62.0625" style="3" customWidth="1"/>
    <col min="7" max="26" width="10.0625" style="3" customWidth="1"/>
    <col min="27" max="16384" width="8.6875" style="3"/>
  </cols>
  <sheetData>
    <row r="1" spans="1:26">
      <c r="A1" s="4"/>
      <c r="B1" s="4"/>
      <c r="C1" s="4"/>
      <c r="D1" s="4"/>
      <c r="E1" s="4"/>
      <c r="F1" s="4"/>
      <c r="G1" s="4"/>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4"/>
      <c r="K2" s="4"/>
      <c r="L2" s="4"/>
      <c r="M2" s="4"/>
      <c r="N2" s="4"/>
      <c r="O2" s="4"/>
      <c r="P2" s="4"/>
      <c r="Q2" s="4"/>
      <c r="R2" s="4"/>
      <c r="S2" s="4"/>
      <c r="T2" s="4"/>
      <c r="U2" s="4"/>
      <c r="V2" s="4"/>
      <c r="W2" s="4"/>
      <c r="X2" s="4"/>
      <c r="Y2" s="4"/>
      <c r="Z2" s="4"/>
    </row>
    <row r="3" spans="1:26" ht="19.149999999999999">
      <c r="A3" s="4"/>
      <c r="B3" s="4"/>
      <c r="C3" s="642" t="s">
        <v>421</v>
      </c>
      <c r="D3" s="642"/>
      <c r="E3" s="642"/>
      <c r="F3" s="642"/>
      <c r="G3" s="4"/>
      <c r="H3" s="4"/>
      <c r="I3" s="4"/>
      <c r="J3" s="4"/>
      <c r="K3" s="4"/>
      <c r="L3" s="4"/>
      <c r="M3" s="4"/>
      <c r="N3" s="4"/>
      <c r="O3" s="4"/>
      <c r="P3" s="4"/>
      <c r="Q3" s="4"/>
      <c r="R3" s="4"/>
      <c r="S3" s="4"/>
      <c r="T3" s="4"/>
      <c r="U3" s="4"/>
      <c r="V3" s="4"/>
      <c r="W3" s="4"/>
      <c r="X3" s="4"/>
      <c r="Y3" s="4"/>
      <c r="Z3" s="4"/>
    </row>
    <row r="4" spans="1:26">
      <c r="A4" s="4"/>
      <c r="B4" s="4"/>
      <c r="C4" s="4"/>
      <c r="D4" s="4"/>
      <c r="E4" s="4"/>
      <c r="F4" s="4"/>
      <c r="G4" s="4"/>
      <c r="H4" s="4"/>
      <c r="I4" s="4"/>
      <c r="J4" s="4"/>
      <c r="K4" s="4"/>
      <c r="L4" s="4"/>
      <c r="M4" s="4"/>
      <c r="N4" s="4"/>
      <c r="O4" s="4"/>
      <c r="P4" s="4"/>
      <c r="Q4" s="4"/>
      <c r="R4" s="4"/>
      <c r="S4" s="4"/>
      <c r="T4" s="4"/>
      <c r="U4" s="4"/>
      <c r="V4" s="4"/>
      <c r="W4" s="4"/>
      <c r="X4" s="4"/>
      <c r="Y4" s="4"/>
      <c r="Z4" s="4"/>
    </row>
    <row r="5" spans="1:26">
      <c r="A5" s="4"/>
      <c r="B5" s="4"/>
      <c r="C5" s="5" t="s">
        <v>264</v>
      </c>
      <c r="D5" s="5" t="s">
        <v>422</v>
      </c>
      <c r="E5" s="5" t="s">
        <v>423</v>
      </c>
      <c r="F5" s="5" t="s">
        <v>424</v>
      </c>
      <c r="G5" s="5"/>
      <c r="H5" s="5"/>
      <c r="I5" s="5"/>
      <c r="J5" s="5"/>
      <c r="K5" s="5"/>
      <c r="L5" s="4"/>
      <c r="M5" s="4"/>
      <c r="N5" s="4"/>
      <c r="O5" s="4"/>
      <c r="P5" s="4"/>
      <c r="Q5" s="4"/>
      <c r="R5" s="4"/>
      <c r="S5" s="4"/>
      <c r="T5" s="4"/>
      <c r="U5" s="4"/>
      <c r="V5" s="4"/>
      <c r="W5" s="4"/>
      <c r="X5" s="4"/>
      <c r="Y5" s="4"/>
      <c r="Z5" s="4"/>
    </row>
    <row r="6" spans="1:26" ht="28.05" customHeight="1">
      <c r="A6" s="4"/>
      <c r="B6" s="4"/>
      <c r="C6" s="641" t="s">
        <v>267</v>
      </c>
      <c r="D6" s="640" t="s">
        <v>425</v>
      </c>
      <c r="E6" s="5" t="s">
        <v>426</v>
      </c>
      <c r="F6" s="5" t="s">
        <v>427</v>
      </c>
      <c r="G6" s="5"/>
      <c r="H6" s="5"/>
      <c r="I6" s="5"/>
      <c r="J6" s="5"/>
      <c r="K6" s="5"/>
      <c r="L6" s="4"/>
      <c r="M6" s="4"/>
      <c r="N6" s="4"/>
      <c r="O6" s="4"/>
      <c r="P6" s="4"/>
      <c r="Q6" s="4"/>
      <c r="R6" s="4"/>
      <c r="S6" s="4"/>
      <c r="T6" s="4"/>
      <c r="U6" s="4"/>
      <c r="V6" s="4"/>
      <c r="W6" s="4"/>
      <c r="X6" s="4"/>
      <c r="Y6" s="4"/>
      <c r="Z6" s="4"/>
    </row>
    <row r="7" spans="1:26" ht="28.05" customHeight="1">
      <c r="A7" s="4"/>
      <c r="B7" s="4"/>
      <c r="C7" s="641"/>
      <c r="D7" s="640"/>
      <c r="E7" s="5" t="s">
        <v>428</v>
      </c>
      <c r="F7" s="5" t="s">
        <v>429</v>
      </c>
      <c r="G7" s="5"/>
      <c r="H7" s="5"/>
      <c r="I7" s="5"/>
      <c r="J7" s="5"/>
      <c r="K7" s="5"/>
      <c r="L7" s="4"/>
      <c r="M7" s="4"/>
      <c r="N7" s="4"/>
      <c r="O7" s="4"/>
      <c r="P7" s="4"/>
      <c r="Q7" s="4"/>
      <c r="R7" s="4"/>
      <c r="S7" s="4"/>
      <c r="T7" s="4"/>
      <c r="U7" s="4"/>
      <c r="V7" s="4"/>
      <c r="W7" s="4"/>
      <c r="X7" s="4"/>
      <c r="Y7" s="4"/>
      <c r="Z7" s="4"/>
    </row>
    <row r="8" spans="1:26" ht="28.05" customHeight="1">
      <c r="A8" s="4"/>
      <c r="B8" s="4"/>
      <c r="C8" s="641"/>
      <c r="D8" s="640"/>
      <c r="E8" s="5" t="s">
        <v>430</v>
      </c>
      <c r="F8" s="5" t="s">
        <v>431</v>
      </c>
      <c r="G8" s="5"/>
      <c r="H8" s="5"/>
      <c r="I8" s="5"/>
      <c r="J8" s="5"/>
      <c r="K8" s="5"/>
      <c r="L8" s="4"/>
      <c r="M8" s="4"/>
      <c r="N8" s="4"/>
      <c r="O8" s="4"/>
      <c r="P8" s="4"/>
      <c r="Q8" s="4"/>
      <c r="R8" s="4"/>
      <c r="S8" s="4"/>
      <c r="T8" s="4"/>
      <c r="U8" s="4"/>
      <c r="V8" s="4"/>
      <c r="W8" s="4"/>
      <c r="X8" s="4"/>
      <c r="Y8" s="4"/>
      <c r="Z8" s="4"/>
    </row>
    <row r="9" spans="1:26" ht="28.05" customHeight="1">
      <c r="A9" s="4"/>
      <c r="B9" s="4"/>
      <c r="C9" s="5"/>
      <c r="D9" s="5"/>
      <c r="E9" s="5"/>
      <c r="F9" s="5"/>
      <c r="G9" s="5"/>
      <c r="H9" s="5"/>
      <c r="I9" s="5"/>
      <c r="J9" s="5"/>
      <c r="K9" s="5"/>
      <c r="L9" s="4"/>
      <c r="M9" s="4"/>
      <c r="N9" s="4"/>
      <c r="O9" s="4"/>
      <c r="P9" s="4"/>
      <c r="Q9" s="4"/>
      <c r="R9" s="4"/>
      <c r="S9" s="4"/>
      <c r="T9" s="4"/>
      <c r="U9" s="4"/>
      <c r="V9" s="4"/>
      <c r="W9" s="4"/>
      <c r="X9" s="4"/>
      <c r="Y9" s="4"/>
      <c r="Z9" s="4"/>
    </row>
    <row r="10" spans="1:26" ht="28.05" customHeight="1">
      <c r="A10" s="4"/>
      <c r="B10" s="4"/>
      <c r="C10" s="641" t="s">
        <v>273</v>
      </c>
      <c r="D10" s="640" t="s">
        <v>432</v>
      </c>
      <c r="E10" s="5" t="s">
        <v>433</v>
      </c>
      <c r="F10" s="5" t="s">
        <v>434</v>
      </c>
      <c r="G10" s="5"/>
      <c r="H10" s="5"/>
      <c r="I10" s="5"/>
      <c r="J10" s="5"/>
      <c r="K10" s="5"/>
      <c r="L10" s="4"/>
      <c r="M10" s="4"/>
      <c r="N10" s="4"/>
      <c r="O10" s="4"/>
      <c r="P10" s="4"/>
      <c r="Q10" s="4"/>
      <c r="R10" s="4"/>
      <c r="S10" s="4"/>
      <c r="T10" s="4"/>
      <c r="U10" s="4"/>
      <c r="V10" s="4"/>
      <c r="W10" s="4"/>
      <c r="X10" s="4"/>
      <c r="Y10" s="4"/>
      <c r="Z10" s="4"/>
    </row>
    <row r="11" spans="1:26" ht="28.05" customHeight="1">
      <c r="A11" s="4"/>
      <c r="B11" s="4"/>
      <c r="C11" s="641"/>
      <c r="D11" s="640"/>
      <c r="E11" s="5" t="s">
        <v>435</v>
      </c>
      <c r="F11" s="5" t="s">
        <v>436</v>
      </c>
      <c r="G11" s="5"/>
      <c r="H11" s="5"/>
      <c r="I11" s="5"/>
      <c r="J11" s="5"/>
      <c r="K11" s="5"/>
      <c r="L11" s="4"/>
      <c r="M11" s="4"/>
      <c r="N11" s="4"/>
      <c r="O11" s="4"/>
      <c r="P11" s="4"/>
      <c r="Q11" s="4"/>
      <c r="R11" s="4"/>
      <c r="S11" s="4"/>
      <c r="T11" s="4"/>
      <c r="U11" s="4"/>
      <c r="V11" s="4"/>
      <c r="W11" s="4"/>
      <c r="X11" s="4"/>
      <c r="Y11" s="4"/>
      <c r="Z11" s="4"/>
    </row>
    <row r="12" spans="1:26" ht="28.05" customHeight="1">
      <c r="A12" s="4"/>
      <c r="B12" s="4"/>
      <c r="C12" s="641"/>
      <c r="D12" s="640"/>
      <c r="E12" s="5" t="s">
        <v>437</v>
      </c>
      <c r="F12" s="5" t="s">
        <v>438</v>
      </c>
      <c r="G12" s="5"/>
      <c r="H12" s="5"/>
      <c r="I12" s="5"/>
      <c r="J12" s="5"/>
      <c r="K12" s="5"/>
      <c r="L12" s="4"/>
      <c r="M12" s="4"/>
      <c r="N12" s="4"/>
      <c r="O12" s="4"/>
      <c r="P12" s="4"/>
      <c r="Q12" s="4"/>
      <c r="R12" s="4"/>
      <c r="S12" s="4"/>
      <c r="T12" s="4"/>
      <c r="U12" s="4"/>
      <c r="V12" s="4"/>
      <c r="W12" s="4"/>
      <c r="X12" s="4"/>
      <c r="Y12" s="4"/>
      <c r="Z12" s="4"/>
    </row>
    <row r="13" spans="1:26" ht="28.05" customHeight="1">
      <c r="A13" s="4"/>
      <c r="B13" s="4"/>
      <c r="C13" s="5"/>
      <c r="D13" s="5"/>
      <c r="E13" s="5"/>
      <c r="F13" s="5"/>
      <c r="G13" s="5"/>
      <c r="H13" s="5"/>
      <c r="I13" s="5"/>
      <c r="J13" s="5"/>
      <c r="K13" s="5"/>
      <c r="L13" s="4"/>
      <c r="M13" s="4"/>
      <c r="N13" s="4"/>
      <c r="O13" s="4"/>
      <c r="P13" s="4"/>
      <c r="Q13" s="4"/>
      <c r="R13" s="4"/>
      <c r="S13" s="4"/>
      <c r="T13" s="4"/>
      <c r="U13" s="4"/>
      <c r="V13" s="4"/>
      <c r="W13" s="4"/>
      <c r="X13" s="4"/>
      <c r="Y13" s="4"/>
      <c r="Z13" s="4"/>
    </row>
    <row r="14" spans="1:26" ht="28.05" customHeight="1">
      <c r="A14" s="4"/>
      <c r="B14" s="4"/>
      <c r="C14" s="641" t="s">
        <v>276</v>
      </c>
      <c r="D14" s="640" t="s">
        <v>439</v>
      </c>
      <c r="E14" s="5" t="s">
        <v>440</v>
      </c>
      <c r="F14" s="5" t="s">
        <v>441</v>
      </c>
      <c r="G14" s="5"/>
      <c r="H14" s="5"/>
      <c r="I14" s="5"/>
      <c r="J14" s="5"/>
      <c r="K14" s="5"/>
      <c r="L14" s="4"/>
      <c r="M14" s="4"/>
      <c r="N14" s="4"/>
      <c r="O14" s="4"/>
      <c r="P14" s="4"/>
      <c r="Q14" s="4"/>
      <c r="R14" s="4"/>
      <c r="S14" s="4"/>
      <c r="T14" s="4"/>
      <c r="U14" s="4"/>
      <c r="V14" s="4"/>
      <c r="W14" s="4"/>
      <c r="X14" s="4"/>
      <c r="Y14" s="4"/>
      <c r="Z14" s="4"/>
    </row>
    <row r="15" spans="1:26" ht="28.05" customHeight="1">
      <c r="A15" s="4"/>
      <c r="B15" s="4"/>
      <c r="C15" s="641"/>
      <c r="D15" s="640"/>
      <c r="E15" s="5" t="s">
        <v>442</v>
      </c>
      <c r="F15" s="5" t="s">
        <v>443</v>
      </c>
      <c r="G15" s="5"/>
      <c r="H15" s="5"/>
      <c r="I15" s="5"/>
      <c r="J15" s="5"/>
      <c r="K15" s="5"/>
      <c r="L15" s="4"/>
      <c r="M15" s="4"/>
      <c r="N15" s="4"/>
      <c r="O15" s="4"/>
      <c r="P15" s="4"/>
      <c r="Q15" s="4"/>
      <c r="R15" s="4"/>
      <c r="S15" s="4"/>
      <c r="T15" s="4"/>
      <c r="U15" s="4"/>
      <c r="V15" s="4"/>
      <c r="W15" s="4"/>
      <c r="X15" s="4"/>
      <c r="Y15" s="4"/>
      <c r="Z15" s="4"/>
    </row>
    <row r="16" spans="1:26" ht="28.05" customHeight="1">
      <c r="A16" s="4"/>
      <c r="B16" s="4"/>
      <c r="C16" s="641"/>
      <c r="D16" s="640"/>
      <c r="E16" s="5" t="s">
        <v>444</v>
      </c>
      <c r="F16" s="5" t="s">
        <v>445</v>
      </c>
      <c r="G16" s="5"/>
      <c r="H16" s="5"/>
      <c r="I16" s="5"/>
      <c r="J16" s="5"/>
      <c r="K16" s="5"/>
      <c r="L16" s="4"/>
      <c r="M16" s="4"/>
      <c r="N16" s="4"/>
      <c r="O16" s="4"/>
      <c r="P16" s="4"/>
      <c r="Q16" s="4"/>
      <c r="R16" s="4"/>
      <c r="S16" s="4"/>
      <c r="T16" s="4"/>
      <c r="U16" s="4"/>
      <c r="V16" s="4"/>
      <c r="W16" s="4"/>
      <c r="X16" s="4"/>
      <c r="Y16" s="4"/>
      <c r="Z16" s="4"/>
    </row>
    <row r="17" spans="1:26" ht="28.05" customHeight="1">
      <c r="A17" s="4"/>
      <c r="B17" s="4"/>
      <c r="C17" s="5"/>
      <c r="D17" s="5"/>
      <c r="E17" s="5"/>
      <c r="F17" s="5"/>
      <c r="G17" s="5"/>
      <c r="H17" s="5"/>
      <c r="I17" s="5"/>
      <c r="J17" s="5"/>
      <c r="K17" s="5"/>
      <c r="L17" s="4"/>
      <c r="M17" s="4"/>
      <c r="N17" s="4"/>
      <c r="O17" s="4"/>
      <c r="P17" s="4"/>
      <c r="Q17" s="4"/>
      <c r="R17" s="4"/>
      <c r="S17" s="4"/>
      <c r="T17" s="4"/>
      <c r="U17" s="4"/>
      <c r="V17" s="4"/>
      <c r="W17" s="4"/>
      <c r="X17" s="4"/>
      <c r="Y17" s="4"/>
      <c r="Z17" s="4"/>
    </row>
    <row r="18" spans="1:26" ht="28.05" customHeight="1">
      <c r="A18" s="4"/>
      <c r="B18" s="4"/>
      <c r="C18" s="641" t="s">
        <v>282</v>
      </c>
      <c r="D18" s="640" t="s">
        <v>446</v>
      </c>
      <c r="E18" s="5" t="s">
        <v>447</v>
      </c>
      <c r="F18" s="5" t="s">
        <v>448</v>
      </c>
      <c r="G18" s="5"/>
      <c r="H18" s="5"/>
      <c r="I18" s="5"/>
      <c r="J18" s="5"/>
      <c r="K18" s="5"/>
      <c r="L18" s="4"/>
      <c r="M18" s="4"/>
      <c r="N18" s="4"/>
      <c r="O18" s="4"/>
      <c r="P18" s="4"/>
      <c r="Q18" s="4"/>
      <c r="R18" s="4"/>
      <c r="S18" s="4"/>
      <c r="T18" s="4"/>
      <c r="U18" s="4"/>
      <c r="V18" s="4"/>
      <c r="W18" s="4"/>
      <c r="X18" s="4"/>
      <c r="Y18" s="4"/>
      <c r="Z18" s="4"/>
    </row>
    <row r="19" spans="1:26" ht="28.05" customHeight="1">
      <c r="A19" s="4"/>
      <c r="B19" s="4"/>
      <c r="C19" s="641"/>
      <c r="D19" s="640"/>
      <c r="E19" s="5" t="s">
        <v>449</v>
      </c>
      <c r="F19" s="5" t="s">
        <v>450</v>
      </c>
      <c r="G19" s="5"/>
      <c r="H19" s="5"/>
      <c r="I19" s="5"/>
      <c r="J19" s="5"/>
      <c r="K19" s="5"/>
      <c r="L19" s="4"/>
      <c r="M19" s="4"/>
      <c r="N19" s="4"/>
      <c r="O19" s="4"/>
      <c r="P19" s="4"/>
      <c r="Q19" s="4"/>
      <c r="R19" s="4"/>
      <c r="S19" s="4"/>
      <c r="T19" s="4"/>
      <c r="U19" s="4"/>
      <c r="V19" s="4"/>
      <c r="W19" s="4"/>
      <c r="X19" s="4"/>
      <c r="Y19" s="4"/>
      <c r="Z19" s="4"/>
    </row>
    <row r="20" spans="1:26" ht="28.05" customHeight="1">
      <c r="A20" s="4"/>
      <c r="B20" s="4"/>
      <c r="C20" s="641"/>
      <c r="D20" s="640"/>
      <c r="E20" s="5" t="s">
        <v>451</v>
      </c>
      <c r="F20" s="5" t="s">
        <v>452</v>
      </c>
      <c r="G20" s="5"/>
      <c r="H20" s="5"/>
      <c r="I20" s="5"/>
      <c r="J20" s="5"/>
      <c r="K20" s="5"/>
      <c r="L20" s="4"/>
      <c r="M20" s="4"/>
      <c r="N20" s="4"/>
      <c r="O20" s="4"/>
      <c r="P20" s="4"/>
      <c r="Q20" s="4"/>
      <c r="R20" s="4"/>
      <c r="S20" s="4"/>
      <c r="T20" s="4"/>
      <c r="U20" s="4"/>
      <c r="V20" s="4"/>
      <c r="W20" s="4"/>
      <c r="X20" s="4"/>
      <c r="Y20" s="4"/>
      <c r="Z20" s="4"/>
    </row>
    <row r="21" spans="1:26" ht="28.05" customHeight="1">
      <c r="A21" s="4"/>
      <c r="B21" s="4"/>
      <c r="C21" s="5"/>
      <c r="D21" s="5"/>
      <c r="E21" s="5"/>
      <c r="F21" s="5"/>
      <c r="G21" s="5"/>
      <c r="H21" s="5"/>
      <c r="I21" s="5"/>
      <c r="J21" s="5"/>
      <c r="K21" s="5"/>
      <c r="L21" s="4"/>
      <c r="M21" s="4"/>
      <c r="N21" s="4"/>
      <c r="O21" s="4"/>
      <c r="P21" s="4"/>
      <c r="Q21" s="4"/>
      <c r="R21" s="4"/>
      <c r="S21" s="4"/>
      <c r="T21" s="4"/>
      <c r="U21" s="4"/>
      <c r="V21" s="4"/>
      <c r="W21" s="4"/>
      <c r="X21" s="4"/>
      <c r="Y21" s="4"/>
      <c r="Z21" s="4"/>
    </row>
    <row r="22" spans="1:26" ht="28.05" customHeight="1">
      <c r="A22" s="4"/>
      <c r="B22" s="4"/>
      <c r="C22" s="641" t="s">
        <v>286</v>
      </c>
      <c r="D22" s="640" t="s">
        <v>453</v>
      </c>
      <c r="E22" s="5" t="s">
        <v>454</v>
      </c>
      <c r="F22" s="5" t="s">
        <v>455</v>
      </c>
      <c r="G22" s="5"/>
      <c r="H22" s="5"/>
      <c r="I22" s="5"/>
      <c r="J22" s="5"/>
      <c r="K22" s="5"/>
      <c r="L22" s="4"/>
      <c r="M22" s="4"/>
      <c r="N22" s="4"/>
      <c r="O22" s="4"/>
      <c r="P22" s="4"/>
      <c r="Q22" s="4"/>
      <c r="R22" s="4"/>
      <c r="S22" s="4"/>
      <c r="T22" s="4"/>
      <c r="U22" s="4"/>
      <c r="V22" s="4"/>
      <c r="W22" s="4"/>
      <c r="X22" s="4"/>
      <c r="Y22" s="4"/>
      <c r="Z22" s="4"/>
    </row>
    <row r="23" spans="1:26" ht="28.05" customHeight="1">
      <c r="A23" s="4"/>
      <c r="B23" s="4"/>
      <c r="C23" s="641"/>
      <c r="D23" s="640"/>
      <c r="E23" s="5" t="s">
        <v>456</v>
      </c>
      <c r="F23" s="5" t="s">
        <v>457</v>
      </c>
      <c r="G23" s="5"/>
      <c r="H23" s="5"/>
      <c r="I23" s="5"/>
      <c r="J23" s="5"/>
      <c r="K23" s="5"/>
      <c r="L23" s="4"/>
      <c r="M23" s="4"/>
      <c r="N23" s="4"/>
      <c r="O23" s="4"/>
      <c r="P23" s="4"/>
      <c r="Q23" s="4"/>
      <c r="R23" s="4"/>
      <c r="S23" s="4"/>
      <c r="T23" s="4"/>
      <c r="U23" s="4"/>
      <c r="V23" s="4"/>
      <c r="W23" s="4"/>
      <c r="X23" s="4"/>
      <c r="Y23" s="4"/>
      <c r="Z23" s="4"/>
    </row>
    <row r="24" spans="1:26" ht="28.05" customHeight="1">
      <c r="A24" s="4"/>
      <c r="B24" s="4"/>
      <c r="C24" s="641"/>
      <c r="D24" s="640"/>
      <c r="E24" s="5" t="s">
        <v>458</v>
      </c>
      <c r="F24" s="5" t="s">
        <v>459</v>
      </c>
      <c r="G24" s="5"/>
      <c r="H24" s="5"/>
      <c r="I24" s="5"/>
      <c r="J24" s="5"/>
      <c r="K24" s="5"/>
      <c r="L24" s="4"/>
      <c r="M24" s="4"/>
      <c r="N24" s="4"/>
      <c r="O24" s="4"/>
      <c r="P24" s="4"/>
      <c r="Q24" s="4"/>
      <c r="R24" s="4"/>
      <c r="S24" s="4"/>
      <c r="T24" s="4"/>
      <c r="U24" s="4"/>
      <c r="V24" s="4"/>
      <c r="W24" s="4"/>
      <c r="X24" s="4"/>
      <c r="Y24" s="4"/>
      <c r="Z24" s="4"/>
    </row>
    <row r="25" spans="1:26" ht="28.05" customHeight="1">
      <c r="A25" s="4"/>
      <c r="B25" s="4"/>
      <c r="C25" s="5"/>
      <c r="D25" s="5"/>
      <c r="E25" s="5"/>
      <c r="F25" s="5"/>
      <c r="G25" s="5"/>
      <c r="H25" s="5"/>
      <c r="I25" s="5"/>
      <c r="J25" s="5"/>
      <c r="K25" s="5"/>
      <c r="L25" s="4"/>
      <c r="M25" s="4"/>
      <c r="N25" s="4"/>
      <c r="O25" s="4"/>
      <c r="P25" s="4"/>
      <c r="Q25" s="4"/>
      <c r="R25" s="4"/>
      <c r="S25" s="4"/>
      <c r="T25" s="4"/>
      <c r="U25" s="4"/>
      <c r="V25" s="4"/>
      <c r="W25" s="4"/>
      <c r="X25" s="4"/>
      <c r="Y25" s="4"/>
      <c r="Z25" s="4"/>
    </row>
    <row r="26" spans="1:26" ht="28.05" customHeight="1">
      <c r="A26" s="4"/>
      <c r="B26" s="4"/>
      <c r="C26" s="641" t="s">
        <v>290</v>
      </c>
      <c r="D26" s="640" t="s">
        <v>460</v>
      </c>
      <c r="E26" s="5" t="s">
        <v>461</v>
      </c>
      <c r="F26" s="5" t="s">
        <v>462</v>
      </c>
      <c r="G26" s="5"/>
      <c r="H26" s="5"/>
      <c r="I26" s="5"/>
      <c r="J26" s="5"/>
      <c r="K26" s="5"/>
      <c r="L26" s="4"/>
      <c r="M26" s="4"/>
      <c r="N26" s="4"/>
      <c r="O26" s="4"/>
      <c r="P26" s="4"/>
      <c r="Q26" s="4"/>
      <c r="R26" s="4"/>
      <c r="S26" s="4"/>
      <c r="T26" s="4"/>
      <c r="U26" s="4"/>
      <c r="V26" s="4"/>
      <c r="W26" s="4"/>
      <c r="X26" s="4"/>
      <c r="Y26" s="4"/>
      <c r="Z26" s="4"/>
    </row>
    <row r="27" spans="1:26" ht="28.05" customHeight="1">
      <c r="A27" s="4"/>
      <c r="B27" s="4"/>
      <c r="C27" s="641"/>
      <c r="D27" s="640"/>
      <c r="E27" s="5" t="s">
        <v>463</v>
      </c>
      <c r="F27" s="5" t="s">
        <v>464</v>
      </c>
      <c r="G27" s="5"/>
      <c r="H27" s="5"/>
      <c r="I27" s="5"/>
      <c r="J27" s="5"/>
      <c r="K27" s="5"/>
      <c r="L27" s="4"/>
      <c r="M27" s="4"/>
      <c r="N27" s="4"/>
      <c r="O27" s="4"/>
      <c r="P27" s="4"/>
      <c r="Q27" s="4"/>
      <c r="R27" s="4"/>
      <c r="S27" s="4"/>
      <c r="T27" s="4"/>
      <c r="U27" s="4"/>
      <c r="V27" s="4"/>
      <c r="W27" s="4"/>
      <c r="X27" s="4"/>
      <c r="Y27" s="4"/>
      <c r="Z27" s="4"/>
    </row>
    <row r="28" spans="1:26" ht="28.05" customHeight="1">
      <c r="A28" s="4"/>
      <c r="B28" s="4"/>
      <c r="C28" s="641"/>
      <c r="D28" s="640"/>
      <c r="E28" s="92" t="s">
        <v>465</v>
      </c>
      <c r="F28" s="5" t="s">
        <v>466</v>
      </c>
      <c r="G28" s="5"/>
      <c r="H28" s="5"/>
      <c r="I28" s="5"/>
      <c r="J28" s="5"/>
      <c r="K28" s="5"/>
      <c r="L28" s="4"/>
      <c r="M28" s="4"/>
      <c r="N28" s="4"/>
      <c r="O28" s="4"/>
      <c r="P28" s="4"/>
      <c r="Q28" s="4"/>
      <c r="R28" s="4"/>
      <c r="S28" s="4"/>
      <c r="T28" s="4"/>
      <c r="U28" s="4"/>
      <c r="V28" s="4"/>
      <c r="W28" s="4"/>
      <c r="X28" s="4"/>
      <c r="Y28" s="4"/>
      <c r="Z28" s="4"/>
    </row>
    <row r="29" spans="1:26" ht="28.05" customHeight="1">
      <c r="A29" s="4"/>
      <c r="B29" s="4"/>
      <c r="C29" s="5"/>
      <c r="D29" s="5"/>
      <c r="E29" s="5"/>
      <c r="F29" s="5"/>
      <c r="G29" s="5"/>
      <c r="H29" s="5"/>
      <c r="I29" s="5"/>
      <c r="J29" s="5"/>
      <c r="K29" s="5"/>
      <c r="L29" s="4"/>
      <c r="M29" s="4"/>
      <c r="N29" s="4"/>
      <c r="O29" s="4"/>
      <c r="P29" s="4"/>
      <c r="Q29" s="4"/>
      <c r="R29" s="4"/>
      <c r="S29" s="4"/>
      <c r="T29" s="4"/>
      <c r="U29" s="4"/>
      <c r="V29" s="4"/>
      <c r="W29" s="4"/>
      <c r="X29" s="4"/>
      <c r="Y29" s="4"/>
      <c r="Z29" s="4"/>
    </row>
    <row r="30" spans="1:26" ht="28.05" customHeight="1">
      <c r="A30" s="4"/>
      <c r="B30" s="4"/>
      <c r="C30" s="641" t="s">
        <v>293</v>
      </c>
      <c r="D30" s="640" t="s">
        <v>467</v>
      </c>
      <c r="E30" s="5" t="s">
        <v>468</v>
      </c>
      <c r="F30" s="5" t="s">
        <v>469</v>
      </c>
      <c r="G30" s="5"/>
      <c r="H30" s="5"/>
      <c r="I30" s="5"/>
      <c r="J30" s="5"/>
      <c r="K30" s="5"/>
      <c r="L30" s="4"/>
      <c r="M30" s="4"/>
      <c r="N30" s="4"/>
      <c r="O30" s="4"/>
      <c r="P30" s="4"/>
      <c r="Q30" s="4"/>
      <c r="R30" s="4"/>
      <c r="S30" s="4"/>
      <c r="T30" s="4"/>
      <c r="U30" s="4"/>
      <c r="V30" s="4"/>
      <c r="W30" s="4"/>
      <c r="X30" s="4"/>
      <c r="Y30" s="4"/>
      <c r="Z30" s="4"/>
    </row>
    <row r="31" spans="1:26" ht="28.05" customHeight="1">
      <c r="A31" s="4"/>
      <c r="B31" s="4"/>
      <c r="C31" s="641"/>
      <c r="D31" s="640"/>
      <c r="E31" s="5" t="s">
        <v>470</v>
      </c>
      <c r="F31" s="5" t="s">
        <v>471</v>
      </c>
      <c r="G31" s="5"/>
      <c r="H31" s="5"/>
      <c r="I31" s="5"/>
      <c r="J31" s="5"/>
      <c r="K31" s="5"/>
      <c r="L31" s="4"/>
      <c r="M31" s="4"/>
      <c r="N31" s="4"/>
      <c r="O31" s="4"/>
      <c r="P31" s="4"/>
      <c r="Q31" s="4"/>
      <c r="R31" s="4"/>
      <c r="S31" s="4"/>
      <c r="T31" s="4"/>
      <c r="U31" s="4"/>
      <c r="V31" s="4"/>
      <c r="W31" s="4"/>
      <c r="X31" s="4"/>
      <c r="Y31" s="4"/>
      <c r="Z31" s="4"/>
    </row>
    <row r="32" spans="1:26" ht="28.05" customHeight="1">
      <c r="A32" s="4"/>
      <c r="B32" s="4"/>
      <c r="C32" s="641"/>
      <c r="D32" s="640"/>
      <c r="E32" s="92" t="s">
        <v>472</v>
      </c>
      <c r="F32" s="5" t="s">
        <v>473</v>
      </c>
      <c r="G32" s="5"/>
      <c r="H32" s="5"/>
      <c r="I32" s="5"/>
      <c r="J32" s="5"/>
      <c r="K32" s="5"/>
      <c r="L32" s="4"/>
      <c r="M32" s="4"/>
      <c r="N32" s="4"/>
      <c r="O32" s="4"/>
      <c r="P32" s="4"/>
      <c r="Q32" s="4"/>
      <c r="R32" s="4"/>
      <c r="S32" s="4"/>
      <c r="T32" s="4"/>
      <c r="U32" s="4"/>
      <c r="V32" s="4"/>
      <c r="W32" s="4"/>
      <c r="X32" s="4"/>
      <c r="Y32" s="4"/>
      <c r="Z32" s="4"/>
    </row>
    <row r="33" spans="1:26" ht="28.05" customHeight="1">
      <c r="A33" s="4"/>
      <c r="B33" s="4"/>
      <c r="C33" s="5"/>
      <c r="D33" s="5"/>
      <c r="E33" s="5"/>
      <c r="F33" s="5"/>
      <c r="G33" s="5"/>
      <c r="H33" s="5"/>
      <c r="I33" s="5"/>
      <c r="J33" s="5"/>
      <c r="K33" s="5"/>
      <c r="L33" s="4"/>
      <c r="M33" s="4"/>
      <c r="N33" s="4"/>
      <c r="O33" s="4"/>
      <c r="P33" s="4"/>
      <c r="Q33" s="4"/>
      <c r="R33" s="4"/>
      <c r="S33" s="4"/>
      <c r="T33" s="4"/>
      <c r="U33" s="4"/>
      <c r="V33" s="4"/>
      <c r="W33" s="4"/>
      <c r="X33" s="4"/>
      <c r="Y33" s="4"/>
      <c r="Z33" s="4"/>
    </row>
    <row r="34" spans="1:26" ht="28.05" customHeight="1">
      <c r="A34" s="4"/>
      <c r="B34" s="4"/>
      <c r="C34" s="641" t="s">
        <v>296</v>
      </c>
      <c r="D34" s="640" t="s">
        <v>474</v>
      </c>
      <c r="E34" s="5" t="s">
        <v>475</v>
      </c>
      <c r="F34" s="5" t="s">
        <v>476</v>
      </c>
      <c r="G34" s="5"/>
      <c r="H34" s="5"/>
      <c r="I34" s="5"/>
      <c r="J34" s="5"/>
      <c r="K34" s="5"/>
      <c r="L34" s="4"/>
      <c r="M34" s="4"/>
      <c r="N34" s="4"/>
      <c r="O34" s="4"/>
      <c r="P34" s="4"/>
      <c r="Q34" s="4"/>
      <c r="R34" s="4"/>
      <c r="S34" s="4"/>
      <c r="T34" s="4"/>
      <c r="U34" s="4"/>
      <c r="V34" s="4"/>
      <c r="W34" s="4"/>
      <c r="X34" s="4"/>
      <c r="Y34" s="4"/>
      <c r="Z34" s="4"/>
    </row>
    <row r="35" spans="1:26" ht="28.05" customHeight="1">
      <c r="A35" s="4"/>
      <c r="B35" s="4"/>
      <c r="C35" s="641"/>
      <c r="D35" s="640"/>
      <c r="E35" s="5" t="s">
        <v>477</v>
      </c>
      <c r="F35" s="5" t="s">
        <v>478</v>
      </c>
      <c r="G35" s="5"/>
      <c r="H35" s="5"/>
      <c r="I35" s="5"/>
      <c r="J35" s="5"/>
      <c r="K35" s="5"/>
      <c r="L35" s="4"/>
      <c r="M35" s="4"/>
      <c r="N35" s="4"/>
      <c r="O35" s="4"/>
      <c r="P35" s="4"/>
      <c r="Q35" s="4"/>
      <c r="R35" s="4"/>
      <c r="S35" s="4"/>
      <c r="T35" s="4"/>
      <c r="U35" s="4"/>
      <c r="V35" s="4"/>
      <c r="W35" s="4"/>
      <c r="X35" s="4"/>
      <c r="Y35" s="4"/>
      <c r="Z35" s="4"/>
    </row>
    <row r="36" spans="1:26" ht="28.05" customHeight="1">
      <c r="A36" s="4"/>
      <c r="B36" s="4"/>
      <c r="C36" s="641"/>
      <c r="D36" s="640"/>
      <c r="E36" s="92" t="s">
        <v>479</v>
      </c>
      <c r="F36" s="5" t="s">
        <v>480</v>
      </c>
      <c r="G36" s="5"/>
      <c r="H36" s="5"/>
      <c r="I36" s="5"/>
      <c r="J36" s="5"/>
      <c r="K36" s="5"/>
      <c r="L36" s="4"/>
      <c r="M36" s="4"/>
      <c r="N36" s="4"/>
      <c r="O36" s="4"/>
      <c r="P36" s="4"/>
      <c r="Q36" s="4"/>
      <c r="R36" s="4"/>
      <c r="S36" s="4"/>
      <c r="T36" s="4"/>
      <c r="U36" s="4"/>
      <c r="V36" s="4"/>
      <c r="W36" s="4"/>
      <c r="X36" s="4"/>
      <c r="Y36" s="4"/>
      <c r="Z36" s="4"/>
    </row>
    <row r="37" spans="1:26" ht="28.05" customHeight="1">
      <c r="A37" s="4"/>
      <c r="B37" s="4"/>
      <c r="C37" s="5"/>
      <c r="D37" s="5"/>
      <c r="E37" s="5"/>
      <c r="F37" s="5"/>
      <c r="G37" s="5"/>
      <c r="H37" s="5"/>
      <c r="I37" s="5"/>
      <c r="J37" s="5"/>
      <c r="K37" s="5"/>
      <c r="L37" s="4"/>
      <c r="M37" s="4"/>
      <c r="N37" s="4"/>
      <c r="O37" s="4"/>
      <c r="P37" s="4"/>
      <c r="Q37" s="4"/>
      <c r="R37" s="4"/>
      <c r="S37" s="4"/>
      <c r="T37" s="4"/>
      <c r="U37" s="4"/>
      <c r="V37" s="4"/>
      <c r="W37" s="4"/>
      <c r="X37" s="4"/>
      <c r="Y37" s="4"/>
      <c r="Z37" s="4"/>
    </row>
    <row r="38" spans="1:26" ht="28.05" customHeight="1">
      <c r="A38" s="4"/>
      <c r="B38" s="4"/>
      <c r="C38" s="641" t="s">
        <v>298</v>
      </c>
      <c r="D38" s="640" t="s">
        <v>481</v>
      </c>
      <c r="E38" s="5" t="s">
        <v>482</v>
      </c>
      <c r="F38" s="5" t="s">
        <v>483</v>
      </c>
      <c r="G38" s="5"/>
      <c r="H38" s="5"/>
      <c r="I38" s="5"/>
      <c r="J38" s="5"/>
      <c r="K38" s="5"/>
      <c r="L38" s="4"/>
      <c r="M38" s="4"/>
      <c r="N38" s="4"/>
      <c r="O38" s="4"/>
      <c r="P38" s="4"/>
      <c r="Q38" s="4"/>
      <c r="R38" s="4"/>
      <c r="S38" s="4"/>
      <c r="T38" s="4"/>
      <c r="U38" s="4"/>
      <c r="V38" s="4"/>
      <c r="W38" s="4"/>
      <c r="X38" s="4"/>
      <c r="Y38" s="4"/>
      <c r="Z38" s="4"/>
    </row>
    <row r="39" spans="1:26" ht="28.05" customHeight="1">
      <c r="A39" s="4"/>
      <c r="B39" s="4"/>
      <c r="C39" s="641"/>
      <c r="D39" s="640"/>
      <c r="E39" s="5" t="s">
        <v>484</v>
      </c>
      <c r="F39" s="5" t="s">
        <v>485</v>
      </c>
      <c r="G39" s="5"/>
      <c r="H39" s="5"/>
      <c r="I39" s="5"/>
      <c r="J39" s="5"/>
      <c r="K39" s="5"/>
      <c r="L39" s="4"/>
      <c r="M39" s="4"/>
      <c r="N39" s="4"/>
      <c r="O39" s="4"/>
      <c r="P39" s="4"/>
      <c r="Q39" s="4"/>
      <c r="R39" s="4"/>
      <c r="S39" s="4"/>
      <c r="T39" s="4"/>
      <c r="U39" s="4"/>
      <c r="V39" s="4"/>
      <c r="W39" s="4"/>
      <c r="X39" s="4"/>
      <c r="Y39" s="4"/>
      <c r="Z39" s="4"/>
    </row>
    <row r="40" spans="1:26" ht="28.05" customHeight="1">
      <c r="A40" s="4"/>
      <c r="B40" s="4"/>
      <c r="C40" s="641"/>
      <c r="D40" s="640"/>
      <c r="E40" s="92" t="s">
        <v>486</v>
      </c>
      <c r="F40" s="5" t="s">
        <v>487</v>
      </c>
      <c r="G40" s="5"/>
      <c r="H40" s="5"/>
      <c r="I40" s="5"/>
      <c r="J40" s="5"/>
      <c r="K40" s="5"/>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sheetData>
  <sheetProtection password="CC7E" sheet="1" objects="1" scenarios="1"/>
  <mergeCells count="19">
    <mergeCell ref="C3:F3"/>
    <mergeCell ref="C6:C8"/>
    <mergeCell ref="C10:C12"/>
    <mergeCell ref="C14:C16"/>
    <mergeCell ref="C18:C20"/>
    <mergeCell ref="D6:D8"/>
    <mergeCell ref="D10:D12"/>
    <mergeCell ref="D14:D16"/>
    <mergeCell ref="D18:D20"/>
    <mergeCell ref="C22:C24"/>
    <mergeCell ref="C26:C28"/>
    <mergeCell ref="C30:C32"/>
    <mergeCell ref="C34:C36"/>
    <mergeCell ref="C38:C40"/>
    <mergeCell ref="D22:D24"/>
    <mergeCell ref="D26:D28"/>
    <mergeCell ref="D30:D32"/>
    <mergeCell ref="D34:D36"/>
    <mergeCell ref="D38:D40"/>
  </mergeCells>
  <phoneticPr fontId="10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01"/>
  <sheetViews>
    <sheetView workbookViewId="0">
      <pane ySplit="1" topLeftCell="A2" activePane="bottomLeft" state="frozen"/>
      <selection pane="bottomLeft" activeCell="E28" sqref="E28"/>
    </sheetView>
  </sheetViews>
  <sheetFormatPr defaultColWidth="8.6875" defaultRowHeight="15.75"/>
  <cols>
    <col min="1" max="26" width="20.5625" customWidth="1"/>
  </cols>
  <sheetData>
    <row r="1" spans="1:26">
      <c r="A1" s="1" t="s">
        <v>537</v>
      </c>
      <c r="B1" s="1" t="s">
        <v>538</v>
      </c>
      <c r="C1" s="1" t="s">
        <v>539</v>
      </c>
      <c r="D1" s="1" t="s">
        <v>540</v>
      </c>
      <c r="E1" s="1" t="s">
        <v>541</v>
      </c>
      <c r="F1" s="1" t="s">
        <v>542</v>
      </c>
      <c r="G1" s="1" t="s">
        <v>298</v>
      </c>
      <c r="H1" s="1" t="s">
        <v>543</v>
      </c>
      <c r="I1" s="1" t="s">
        <v>544</v>
      </c>
      <c r="J1" s="2"/>
      <c r="K1" s="2"/>
      <c r="L1" s="2"/>
      <c r="M1" s="2"/>
      <c r="N1" s="2"/>
      <c r="O1" s="2"/>
      <c r="P1" s="2"/>
      <c r="Q1" s="2"/>
      <c r="R1" s="2"/>
      <c r="S1" s="2"/>
      <c r="T1" s="2"/>
      <c r="U1" s="2"/>
      <c r="V1" s="2"/>
      <c r="W1" s="2"/>
      <c r="X1" s="2"/>
      <c r="Y1" s="2"/>
      <c r="Z1" s="2"/>
    </row>
    <row r="2" spans="1:26">
      <c r="A2" s="1" t="str">
        <f>'输入1-风险测评表'!G6</f>
        <v>陈宁</v>
      </c>
      <c r="B2" s="1">
        <f>'输入1-风险测评表'!G7</f>
        <v>13910291519</v>
      </c>
      <c r="C2" s="1" t="str">
        <f>'输入1-风险测评表'!B6</f>
        <v>王总</v>
      </c>
      <c r="D2" s="1">
        <f>'输入1-风险测评表'!B7</f>
        <v>13910291519</v>
      </c>
      <c r="E2" s="17">
        <f ca="1">'输出2.2-资产配置建议书'!J4</f>
        <v>44546</v>
      </c>
      <c r="F2" s="1" t="str">
        <f>'输入1-风险测评表'!B99</f>
        <v>进取型</v>
      </c>
      <c r="G2" s="8">
        <f>'输出1-比率分析'!C31</f>
        <v>0.28846153846153844</v>
      </c>
      <c r="H2" s="16">
        <f>公募基金配置结果试算表!D15</f>
        <v>0.1</v>
      </c>
      <c r="I2" s="1">
        <f>公募基金配置结果试算表!D13</f>
        <v>2180000</v>
      </c>
      <c r="J2" s="2"/>
      <c r="K2" s="2"/>
      <c r="L2" s="2"/>
      <c r="M2" s="2"/>
      <c r="N2" s="2"/>
      <c r="O2" s="2"/>
      <c r="P2" s="2"/>
      <c r="Q2" s="2"/>
      <c r="R2" s="2"/>
      <c r="S2" s="2"/>
      <c r="T2" s="2"/>
      <c r="U2" s="2"/>
      <c r="V2" s="2"/>
      <c r="W2" s="2"/>
      <c r="X2" s="2"/>
      <c r="Y2" s="2"/>
      <c r="Z2" s="2"/>
    </row>
    <row r="3" spans="1:26">
      <c r="A3" s="2"/>
      <c r="B3" s="2"/>
      <c r="C3" s="2"/>
      <c r="D3" s="2"/>
      <c r="E3" s="2"/>
      <c r="F3" s="2"/>
      <c r="G3" s="2"/>
      <c r="H3" s="2"/>
      <c r="I3" s="2"/>
      <c r="J3" s="2"/>
      <c r="K3" s="2"/>
      <c r="L3" s="2"/>
      <c r="M3" s="2"/>
      <c r="N3" s="2"/>
      <c r="O3" s="2"/>
      <c r="P3" s="2"/>
      <c r="Q3" s="2"/>
      <c r="R3" s="2"/>
      <c r="S3" s="2"/>
      <c r="T3" s="2"/>
      <c r="U3" s="2"/>
      <c r="V3" s="2"/>
      <c r="W3" s="2"/>
      <c r="X3" s="2"/>
      <c r="Y3" s="2"/>
      <c r="Z3" s="2"/>
    </row>
    <row r="4" spans="1:26">
      <c r="A4" s="2"/>
      <c r="B4" s="2"/>
      <c r="C4" s="2"/>
      <c r="D4" s="2"/>
      <c r="E4" s="2"/>
      <c r="F4" s="2"/>
      <c r="G4" s="2"/>
      <c r="H4" s="2"/>
      <c r="I4" s="2"/>
      <c r="J4" s="2"/>
      <c r="K4" s="2"/>
      <c r="L4" s="2"/>
      <c r="M4" s="2"/>
      <c r="N4" s="2"/>
      <c r="O4" s="2"/>
      <c r="P4" s="2"/>
      <c r="Q4" s="2"/>
      <c r="R4" s="2"/>
      <c r="S4" s="2"/>
      <c r="T4" s="2"/>
      <c r="U4" s="2"/>
      <c r="V4" s="2"/>
      <c r="W4" s="2"/>
      <c r="X4" s="2"/>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2"/>
      <c r="B7" s="2"/>
      <c r="C7" s="2"/>
      <c r="D7" s="2"/>
      <c r="E7" s="2"/>
      <c r="F7" s="2"/>
      <c r="G7" s="2"/>
      <c r="H7" s="2"/>
      <c r="I7" s="2"/>
      <c r="J7" s="2"/>
      <c r="K7" s="2"/>
      <c r="L7" s="2"/>
      <c r="M7" s="2"/>
      <c r="N7" s="2"/>
      <c r="O7" s="2"/>
      <c r="P7" s="2"/>
      <c r="Q7" s="2"/>
      <c r="R7" s="2"/>
      <c r="S7" s="2"/>
      <c r="T7" s="2"/>
      <c r="U7" s="2"/>
      <c r="V7" s="2"/>
      <c r="W7" s="2"/>
      <c r="X7" s="2"/>
      <c r="Y7" s="2"/>
      <c r="Z7" s="2"/>
    </row>
    <row r="8" spans="1:26">
      <c r="A8" s="2"/>
      <c r="B8" s="2"/>
      <c r="C8" s="2"/>
      <c r="D8" s="2"/>
      <c r="E8" s="2"/>
      <c r="F8" s="2"/>
      <c r="G8" s="2"/>
      <c r="H8" s="2"/>
      <c r="I8" s="2"/>
      <c r="J8" s="2"/>
      <c r="K8" s="2"/>
      <c r="L8" s="2"/>
      <c r="M8" s="2"/>
      <c r="N8" s="2"/>
      <c r="O8" s="2"/>
      <c r="P8" s="2"/>
      <c r="Q8" s="2"/>
      <c r="R8" s="2"/>
      <c r="S8" s="2"/>
      <c r="T8" s="2"/>
      <c r="U8" s="2"/>
      <c r="V8" s="2"/>
      <c r="W8" s="2"/>
      <c r="X8" s="2"/>
      <c r="Y8" s="2"/>
      <c r="Z8" s="2"/>
    </row>
    <row r="9" spans="1:26">
      <c r="A9" s="2"/>
      <c r="B9" s="2"/>
      <c r="C9" s="2"/>
      <c r="D9" s="2"/>
      <c r="E9" s="2"/>
      <c r="F9" s="2"/>
      <c r="G9" s="2"/>
      <c r="H9" s="2"/>
      <c r="I9" s="2"/>
      <c r="J9" s="2"/>
      <c r="K9" s="2"/>
      <c r="L9" s="2"/>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sheetProtection password="CC7E" sheet="1" objects="1" scenarios="1"/>
  <phoneticPr fontId="10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201"/>
  <sheetViews>
    <sheetView workbookViewId="0">
      <selection activeCell="G16" sqref="G16"/>
    </sheetView>
  </sheetViews>
  <sheetFormatPr defaultColWidth="8.6875" defaultRowHeight="15.75"/>
  <cols>
    <col min="1" max="1" width="18.5" customWidth="1"/>
    <col min="2" max="2" width="22.9375" customWidth="1"/>
    <col min="3" max="3" width="15.0625" customWidth="1"/>
    <col min="4" max="4" width="21.9375" customWidth="1"/>
    <col min="5" max="9" width="10.5625" customWidth="1"/>
    <col min="10" max="10" width="20.0625" customWidth="1"/>
    <col min="11" max="15" width="10.5625" customWidth="1"/>
    <col min="16" max="16" width="14.4375" customWidth="1"/>
    <col min="17" max="17" width="14.5" customWidth="1"/>
    <col min="18" max="26" width="10.5625" customWidth="1"/>
  </cols>
  <sheetData>
    <row r="1" spans="1:26">
      <c r="A1" s="1" t="s">
        <v>548</v>
      </c>
      <c r="B1" s="1" t="s">
        <v>399</v>
      </c>
      <c r="C1" s="1" t="s">
        <v>400</v>
      </c>
      <c r="D1" s="1" t="s">
        <v>401</v>
      </c>
      <c r="E1" s="2"/>
      <c r="F1" s="2"/>
      <c r="G1" s="2"/>
      <c r="H1" s="2"/>
      <c r="I1" s="2"/>
      <c r="J1" s="2"/>
      <c r="K1" s="2"/>
      <c r="L1" s="2"/>
      <c r="M1" s="2"/>
      <c r="N1" s="2"/>
      <c r="O1" s="2"/>
      <c r="P1" s="2"/>
      <c r="Q1" s="2"/>
      <c r="R1" s="2"/>
      <c r="S1" s="2"/>
      <c r="T1" s="2"/>
      <c r="U1" s="2"/>
      <c r="V1" s="2"/>
      <c r="W1" s="2"/>
      <c r="X1" s="2"/>
      <c r="Y1" s="2"/>
      <c r="Z1" s="2"/>
    </row>
    <row r="2" spans="1:26">
      <c r="A2" s="1" t="s">
        <v>232</v>
      </c>
      <c r="B2" s="8">
        <f>'输出2.2-资产配置建议书'!G22</f>
        <v>0.16467999999999999</v>
      </c>
      <c r="C2" s="8">
        <f>'输出2.2-资产配置建议书'!G23</f>
        <v>0.36070000000000002</v>
      </c>
      <c r="D2" s="8">
        <f>'输出2.2-资产配置建议书'!G24</f>
        <v>0.04</v>
      </c>
      <c r="E2" s="2"/>
      <c r="F2" s="2"/>
      <c r="G2" s="2"/>
      <c r="H2" s="2"/>
      <c r="I2" s="2"/>
      <c r="J2" s="2"/>
      <c r="K2" s="2"/>
      <c r="L2" s="2"/>
      <c r="M2" s="2"/>
      <c r="N2" s="2"/>
      <c r="O2" s="2"/>
      <c r="P2" s="2"/>
      <c r="Q2" s="2"/>
      <c r="R2" s="2"/>
      <c r="S2" s="2"/>
      <c r="T2" s="2"/>
      <c r="U2" s="2"/>
      <c r="V2" s="2"/>
      <c r="W2" s="2"/>
      <c r="X2" s="2"/>
      <c r="Y2" s="2"/>
      <c r="Z2" s="2"/>
    </row>
    <row r="3" spans="1:26">
      <c r="A3" s="1" t="s">
        <v>233</v>
      </c>
      <c r="B3" s="8">
        <f>'输出2.2-资产配置建议书'!H22</f>
        <v>0.33322000000000007</v>
      </c>
      <c r="C3" s="8">
        <f>'输出2.2-资产配置建议书'!H23</f>
        <v>0.27210000000000001</v>
      </c>
      <c r="D3" s="8">
        <f>'输出2.2-资产配置建议书'!H24</f>
        <v>0.04</v>
      </c>
      <c r="E3" s="2"/>
      <c r="F3" s="2"/>
      <c r="G3" s="2"/>
      <c r="H3" s="2"/>
      <c r="I3" s="2"/>
      <c r="J3" s="2"/>
      <c r="K3" s="2"/>
      <c r="L3" s="2"/>
      <c r="M3" s="2"/>
      <c r="N3" s="2"/>
      <c r="O3" s="2"/>
      <c r="P3" s="2"/>
      <c r="Q3" s="2"/>
      <c r="R3" s="2"/>
      <c r="S3" s="2"/>
      <c r="T3" s="2"/>
      <c r="U3" s="2"/>
      <c r="V3" s="2"/>
      <c r="W3" s="2"/>
      <c r="X3" s="2"/>
      <c r="Y3" s="2"/>
      <c r="Z3" s="2"/>
    </row>
    <row r="4" spans="1:26">
      <c r="A4" s="9" t="s">
        <v>549</v>
      </c>
      <c r="B4" s="8">
        <f>'输出2.2-资产配置建议书'!I22</f>
        <v>4.3106666666666661E-2</v>
      </c>
      <c r="C4" s="8">
        <f>'输出2.2-资产配置建议书'!I23</f>
        <v>2.7E-2</v>
      </c>
      <c r="D4" s="8">
        <f>'输出2.2-资产配置建议书'!I24</f>
        <v>3.3333333333333335E-3</v>
      </c>
      <c r="E4" s="2"/>
      <c r="F4" s="2"/>
      <c r="G4" s="2"/>
      <c r="H4" s="2"/>
      <c r="I4" s="2"/>
      <c r="J4" s="2"/>
      <c r="K4" s="2"/>
      <c r="L4" s="2"/>
      <c r="M4" s="2"/>
      <c r="N4" s="2"/>
      <c r="O4" s="2"/>
      <c r="P4" s="2"/>
      <c r="Q4" s="2"/>
      <c r="R4" s="2"/>
      <c r="S4" s="2"/>
      <c r="T4" s="2"/>
      <c r="U4" s="2"/>
      <c r="V4" s="2"/>
      <c r="W4" s="2"/>
      <c r="X4" s="2"/>
      <c r="Y4" s="2"/>
      <c r="Z4" s="2"/>
    </row>
    <row r="5" spans="1:26">
      <c r="A5" s="1" t="s">
        <v>550</v>
      </c>
      <c r="B5" s="8">
        <f>'输出2.2-资产配置建议书'!J22</f>
        <v>2.8433333333333335E-2</v>
      </c>
      <c r="C5" s="8">
        <f>'输出2.2-资产配置建议书'!J23</f>
        <v>2.41E-2</v>
      </c>
      <c r="D5" s="8">
        <f>'输出2.2-资产配置建议书'!J24</f>
        <v>6.6666666666666671E-3</v>
      </c>
      <c r="E5" s="2"/>
      <c r="F5" s="2"/>
      <c r="G5" s="2"/>
      <c r="H5" s="2"/>
      <c r="I5" s="2"/>
      <c r="J5" s="2"/>
      <c r="K5" s="2"/>
      <c r="L5" s="2"/>
      <c r="M5" s="2"/>
      <c r="N5" s="2"/>
      <c r="O5" s="2"/>
      <c r="P5" s="2"/>
      <c r="Q5" s="2"/>
      <c r="R5" s="2"/>
      <c r="S5" s="2"/>
      <c r="T5" s="2"/>
      <c r="U5" s="2"/>
      <c r="V5" s="2"/>
      <c r="W5" s="2"/>
      <c r="X5" s="2"/>
      <c r="Y5" s="2"/>
      <c r="Z5" s="2"/>
    </row>
    <row r="6" spans="1:26">
      <c r="A6" s="1" t="s">
        <v>551</v>
      </c>
      <c r="B6" s="8">
        <f>'输出2.2-资产配置建议书'!K22</f>
        <v>-1.429999999999999E-3</v>
      </c>
      <c r="C6" s="8">
        <f>'输出2.2-资产配置建议书'!K23</f>
        <v>-3.1300000000000001E-2</v>
      </c>
      <c r="D6" s="8">
        <f>'输出2.2-资产配置建议书'!K24</f>
        <v>0.01</v>
      </c>
      <c r="E6" s="2"/>
      <c r="F6" s="2"/>
      <c r="G6" s="2"/>
      <c r="H6" s="2"/>
      <c r="I6" s="2"/>
      <c r="J6" s="2"/>
      <c r="K6" s="2"/>
      <c r="L6" s="2"/>
      <c r="M6" s="2"/>
      <c r="N6" s="2"/>
      <c r="O6" s="2"/>
      <c r="P6" s="2"/>
      <c r="Q6" s="2"/>
      <c r="R6" s="2"/>
      <c r="S6" s="2"/>
      <c r="T6" s="2"/>
      <c r="U6" s="2"/>
      <c r="V6" s="2"/>
      <c r="W6" s="2"/>
      <c r="X6" s="2"/>
      <c r="Y6" s="2"/>
      <c r="Z6" s="2"/>
    </row>
    <row r="7" spans="1:26">
      <c r="A7" s="1" t="s">
        <v>552</v>
      </c>
      <c r="B7" s="8">
        <f>'输出2.2-资产配置建议书'!L22</f>
        <v>3.6726666666666664E-2</v>
      </c>
      <c r="C7" s="8">
        <f>'输出2.2-资产配置建议书'!L23</f>
        <v>-1.6799999999999999E-2</v>
      </c>
      <c r="D7" s="8">
        <f>'输出2.2-资产配置建议书'!L24</f>
        <v>1.3333333333333334E-2</v>
      </c>
      <c r="E7" s="2"/>
      <c r="F7" s="2"/>
      <c r="G7" s="2"/>
      <c r="H7" s="2"/>
      <c r="I7" s="2"/>
      <c r="J7" s="2"/>
      <c r="K7" s="2"/>
      <c r="L7" s="2"/>
      <c r="M7" s="2"/>
      <c r="N7" s="2"/>
      <c r="O7" s="2"/>
      <c r="P7" s="2"/>
      <c r="Q7" s="2"/>
      <c r="R7" s="2"/>
      <c r="S7" s="2"/>
      <c r="T7" s="2"/>
      <c r="U7" s="2"/>
      <c r="V7" s="2"/>
      <c r="W7" s="2"/>
      <c r="X7" s="2"/>
      <c r="Y7" s="2"/>
      <c r="Z7" s="2"/>
    </row>
    <row r="8" spans="1:26">
      <c r="A8" s="1" t="s">
        <v>553</v>
      </c>
      <c r="B8" s="8">
        <f>'输出2.2-资产配置建议书'!M22</f>
        <v>8.1703333333333322E-2</v>
      </c>
      <c r="C8" s="8">
        <f>'输出2.2-资产配置建议书'!M23</f>
        <v>2.3099999999999999E-2</v>
      </c>
      <c r="D8" s="8">
        <f>'输出2.2-资产配置建议书'!M24</f>
        <v>1.6666666666666666E-2</v>
      </c>
      <c r="E8" s="2"/>
      <c r="F8" s="2"/>
      <c r="G8" s="2"/>
      <c r="H8" s="2"/>
      <c r="I8" s="2"/>
      <c r="J8" s="2"/>
      <c r="K8" s="2"/>
      <c r="L8" s="2"/>
      <c r="M8" s="2"/>
      <c r="N8" s="2"/>
      <c r="O8" s="2"/>
      <c r="P8" s="2"/>
      <c r="Q8" s="2"/>
      <c r="R8" s="2"/>
      <c r="S8" s="2"/>
      <c r="T8" s="2"/>
      <c r="U8" s="2"/>
      <c r="V8" s="2"/>
      <c r="W8" s="2"/>
      <c r="X8" s="2"/>
      <c r="Y8" s="2"/>
      <c r="Z8" s="2"/>
    </row>
    <row r="9" spans="1:26">
      <c r="A9" s="1" t="s">
        <v>234</v>
      </c>
      <c r="B9" s="8">
        <f>'输出2.2-资产配置建议书'!N22</f>
        <v>0.10926</v>
      </c>
      <c r="C9" s="8">
        <f>'输出2.2-资产配置建议书'!N23</f>
        <v>2.3999999999999998E-3</v>
      </c>
      <c r="D9" s="8">
        <f>'输出2.2-资产配置建议书'!N24</f>
        <v>0.02</v>
      </c>
      <c r="E9" s="2"/>
      <c r="F9" s="2"/>
      <c r="G9" s="2"/>
      <c r="H9" s="2"/>
      <c r="I9" s="2"/>
      <c r="J9" s="2"/>
      <c r="K9" s="2"/>
      <c r="L9" s="2"/>
      <c r="M9" s="2"/>
      <c r="N9" s="2"/>
      <c r="O9" s="2"/>
      <c r="P9" s="2"/>
      <c r="Q9" s="2"/>
      <c r="R9" s="2"/>
      <c r="S9" s="2"/>
      <c r="T9" s="2"/>
      <c r="U9" s="2"/>
      <c r="V9" s="2"/>
      <c r="W9" s="2"/>
      <c r="X9" s="2"/>
      <c r="Y9" s="2"/>
      <c r="Z9" s="2"/>
    </row>
    <row r="10" spans="1:26">
      <c r="A10" s="1" t="s">
        <v>554</v>
      </c>
      <c r="B10" s="8">
        <f>'输出2.2-资产配置建议书'!O22</f>
        <v>6.0070000000000005E-2</v>
      </c>
      <c r="C10" s="8">
        <f>'输出2.2-资产配置建议书'!O23</f>
        <v>-7.6799999999999993E-2</v>
      </c>
      <c r="D10" s="8">
        <f>'输出2.2-资产配置建议书'!O24</f>
        <v>2.3333333333333334E-2</v>
      </c>
      <c r="E10" s="2"/>
      <c r="F10" s="2"/>
      <c r="G10" s="2"/>
      <c r="H10" s="2"/>
      <c r="I10" s="2"/>
      <c r="J10" s="2"/>
      <c r="K10" s="2"/>
      <c r="L10" s="2"/>
      <c r="M10" s="2"/>
      <c r="N10" s="2"/>
      <c r="O10" s="2"/>
      <c r="P10" s="2"/>
      <c r="Q10" s="2"/>
      <c r="R10" s="2"/>
      <c r="S10" s="2"/>
      <c r="T10" s="2"/>
      <c r="U10" s="2"/>
      <c r="V10" s="2"/>
      <c r="W10" s="2"/>
      <c r="X10" s="2"/>
      <c r="Y10" s="2"/>
      <c r="Z10" s="2"/>
    </row>
    <row r="11" spans="1:26">
      <c r="A11" s="1" t="s">
        <v>488</v>
      </c>
      <c r="B11" s="10">
        <f>'输出2.2-资产配置建议书'!P22</f>
        <v>0.11892000000000001</v>
      </c>
      <c r="C11" s="10">
        <f>'输出2.2-资产配置建议书'!P23</f>
        <v>-7.7799999999999994E-2</v>
      </c>
      <c r="D11" s="10">
        <f>'输出2.2-资产配置建议书'!P24</f>
        <v>2.6666666666666668E-2</v>
      </c>
      <c r="E11" s="2"/>
      <c r="F11" s="2"/>
      <c r="G11" s="2"/>
      <c r="H11" s="2"/>
      <c r="I11" s="2"/>
      <c r="J11" s="2"/>
      <c r="K11" s="2"/>
      <c r="L11" s="2"/>
      <c r="M11" s="2"/>
      <c r="N11" s="2"/>
      <c r="O11" s="2"/>
      <c r="P11" s="2"/>
      <c r="Q11" s="2"/>
      <c r="R11" s="2"/>
      <c r="S11" s="2"/>
      <c r="T11" s="2"/>
      <c r="U11" s="2"/>
      <c r="V11" s="2"/>
      <c r="W11" s="2"/>
      <c r="X11" s="2"/>
      <c r="Y11" s="2"/>
      <c r="Z11" s="2"/>
    </row>
    <row r="12" spans="1:26">
      <c r="A12" s="1" t="s">
        <v>579</v>
      </c>
      <c r="B12" s="10">
        <f>'输出2.2-资产配置建议书'!Q22</f>
        <v>0.12179</v>
      </c>
      <c r="C12" s="10">
        <f>'输出2.2-资产配置建议书'!Q23</f>
        <v>-6.6199999999999995E-2</v>
      </c>
      <c r="D12" s="10">
        <f>'输出2.2-资产配置建议书'!Q24</f>
        <v>3.0000000000000002E-2</v>
      </c>
      <c r="E12" s="2"/>
      <c r="F12" s="2"/>
      <c r="G12" s="2"/>
      <c r="H12" s="2"/>
      <c r="I12" s="2"/>
      <c r="J12" s="2"/>
      <c r="K12" s="2"/>
      <c r="L12" s="2"/>
      <c r="M12" s="2"/>
      <c r="N12" s="2"/>
      <c r="O12" s="2"/>
      <c r="P12" s="2"/>
      <c r="Q12" s="2"/>
      <c r="R12" s="2"/>
      <c r="S12" s="2"/>
      <c r="T12" s="2"/>
      <c r="U12" s="2"/>
      <c r="V12" s="2"/>
      <c r="W12" s="2"/>
      <c r="X12" s="2"/>
      <c r="Y12" s="2"/>
      <c r="Z12" s="2"/>
    </row>
    <row r="13" spans="1:26">
      <c r="A13" s="1" t="s">
        <v>580</v>
      </c>
      <c r="B13" s="10">
        <f>'输出2.2-资产配置建议书'!R22</f>
        <v>0.1261866666666667</v>
      </c>
      <c r="C13" s="10">
        <f>'输出2.2-资产配置建议书'!R23</f>
        <v>-5.8099999999999999E-2</v>
      </c>
      <c r="D13" s="10">
        <f>'输出2.2-资产配置建议书'!R24</f>
        <v>3.3333333333333333E-2</v>
      </c>
      <c r="E13" s="2"/>
      <c r="F13" s="2"/>
      <c r="G13" s="2"/>
      <c r="H13" s="2"/>
      <c r="I13" s="2"/>
      <c r="J13" s="2"/>
      <c r="K13" s="2"/>
      <c r="L13" s="2"/>
      <c r="M13" s="2"/>
      <c r="N13" s="2"/>
      <c r="O13" s="2"/>
      <c r="P13" s="2"/>
      <c r="Q13" s="2"/>
      <c r="R13" s="2"/>
      <c r="S13" s="2"/>
      <c r="T13" s="2"/>
      <c r="U13" s="2"/>
      <c r="V13" s="2"/>
      <c r="W13" s="2"/>
      <c r="X13" s="2"/>
      <c r="Y13" s="2"/>
      <c r="Z13" s="2"/>
    </row>
    <row r="14" spans="1:26">
      <c r="A14" s="1" t="s">
        <v>581</v>
      </c>
      <c r="B14" s="10">
        <f>'输出2.2-资产配置建议书'!S22</f>
        <v>0.14309333333333335</v>
      </c>
      <c r="C14" s="10">
        <f>'输出2.2-资产配置建议书'!S23</f>
        <v>-7.2800000000000004E-2</v>
      </c>
      <c r="D14" s="10">
        <f>'输出2.2-资产配置建议书'!S24</f>
        <v>3.6666666666666667E-2</v>
      </c>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phoneticPr fontId="10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01"/>
  <sheetViews>
    <sheetView workbookViewId="0">
      <pane ySplit="1" topLeftCell="A2" activePane="bottomLeft" state="frozen"/>
      <selection pane="bottomLeft" activeCell="H28" sqref="H28"/>
    </sheetView>
  </sheetViews>
  <sheetFormatPr defaultColWidth="8.6875" defaultRowHeight="15.75"/>
  <cols>
    <col min="1" max="1" width="10.5625" customWidth="1"/>
    <col min="2" max="2" width="24.5" customWidth="1"/>
    <col min="3" max="26" width="10.5625" customWidth="1"/>
  </cols>
  <sheetData>
    <row r="1" spans="1:26">
      <c r="A1" s="1" t="s">
        <v>545</v>
      </c>
      <c r="B1" s="1" t="s">
        <v>546</v>
      </c>
      <c r="C1" s="1" t="s">
        <v>345</v>
      </c>
      <c r="D1" s="2"/>
      <c r="E1" s="2"/>
      <c r="F1" s="2"/>
      <c r="G1" s="2"/>
      <c r="H1" s="2"/>
      <c r="I1" s="2"/>
      <c r="J1" s="2"/>
      <c r="K1" s="2"/>
      <c r="L1" s="2"/>
      <c r="M1" s="2"/>
      <c r="N1" s="2"/>
      <c r="O1" s="2"/>
      <c r="P1" s="2"/>
      <c r="Q1" s="2"/>
      <c r="R1" s="2"/>
      <c r="S1" s="2"/>
      <c r="T1" s="2"/>
      <c r="U1" s="2"/>
      <c r="V1" s="2"/>
      <c r="W1" s="2"/>
      <c r="X1" s="2"/>
      <c r="Y1" s="2"/>
      <c r="Z1" s="2"/>
    </row>
    <row r="2" spans="1:26">
      <c r="A2" s="1" t="s">
        <v>344</v>
      </c>
      <c r="B2" s="1" t="s">
        <v>250</v>
      </c>
      <c r="C2" s="16">
        <f>'输出2.1-资产配置说明'!E19</f>
        <v>0.8</v>
      </c>
      <c r="D2" s="2"/>
      <c r="E2" s="2"/>
      <c r="F2" s="2"/>
      <c r="G2" s="2"/>
      <c r="H2" s="2"/>
      <c r="I2" s="2"/>
      <c r="J2" s="2"/>
      <c r="K2" s="2"/>
      <c r="L2" s="2"/>
      <c r="M2" s="2"/>
      <c r="N2" s="2"/>
      <c r="O2" s="2"/>
      <c r="P2" s="2"/>
      <c r="Q2" s="2"/>
      <c r="R2" s="2"/>
      <c r="S2" s="2"/>
      <c r="T2" s="2"/>
      <c r="U2" s="2"/>
      <c r="V2" s="2"/>
      <c r="W2" s="2"/>
      <c r="X2" s="2"/>
      <c r="Y2" s="2"/>
      <c r="Z2" s="2"/>
    </row>
    <row r="3" spans="1:26">
      <c r="A3" s="1" t="s">
        <v>346</v>
      </c>
      <c r="B3" s="1" t="s">
        <v>251</v>
      </c>
      <c r="C3" s="16">
        <f>'输出2.1-资产配置说明'!H19</f>
        <v>0.1</v>
      </c>
      <c r="D3" s="2"/>
      <c r="E3" s="2"/>
      <c r="F3" s="2"/>
      <c r="G3" s="2"/>
      <c r="H3" s="2"/>
      <c r="I3" s="2"/>
      <c r="J3" s="2"/>
      <c r="K3" s="2"/>
      <c r="L3" s="2"/>
      <c r="M3" s="2"/>
      <c r="N3" s="2"/>
      <c r="O3" s="2"/>
      <c r="P3" s="2"/>
      <c r="Q3" s="2"/>
      <c r="R3" s="2"/>
      <c r="S3" s="2"/>
      <c r="T3" s="2"/>
      <c r="U3" s="2"/>
      <c r="V3" s="2"/>
      <c r="W3" s="2"/>
      <c r="X3" s="2"/>
      <c r="Y3" s="2"/>
      <c r="Z3" s="2"/>
    </row>
    <row r="4" spans="1:26">
      <c r="A4" s="1" t="s">
        <v>347</v>
      </c>
      <c r="B4" s="1" t="s">
        <v>252</v>
      </c>
      <c r="C4" s="16">
        <f>'输出2.1-资产配置说明'!J19</f>
        <v>0.1</v>
      </c>
      <c r="D4" s="2"/>
      <c r="E4" s="2"/>
      <c r="F4" s="2"/>
      <c r="G4" s="2"/>
      <c r="H4" s="2"/>
      <c r="I4" s="2"/>
      <c r="J4" s="2"/>
      <c r="K4" s="2"/>
      <c r="L4" s="2"/>
      <c r="M4" s="2"/>
      <c r="N4" s="2"/>
      <c r="O4" s="2"/>
      <c r="P4" s="2"/>
      <c r="Q4" s="2"/>
      <c r="R4" s="2"/>
      <c r="S4" s="2"/>
      <c r="T4" s="2"/>
      <c r="U4" s="2"/>
      <c r="V4" s="2"/>
      <c r="W4" s="2"/>
      <c r="X4" s="2"/>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2"/>
      <c r="B7" s="2"/>
      <c r="C7" s="2"/>
      <c r="D7" s="2"/>
      <c r="E7" s="2"/>
      <c r="F7" s="2"/>
      <c r="G7" s="2"/>
      <c r="H7" s="2"/>
      <c r="I7" s="2"/>
      <c r="J7" s="2"/>
      <c r="K7" s="2"/>
      <c r="L7" s="2"/>
      <c r="M7" s="2"/>
      <c r="N7" s="2"/>
      <c r="O7" s="2"/>
      <c r="P7" s="2"/>
      <c r="Q7" s="2"/>
      <c r="R7" s="2"/>
      <c r="S7" s="2"/>
      <c r="T7" s="2"/>
      <c r="U7" s="2"/>
      <c r="V7" s="2"/>
      <c r="W7" s="2"/>
      <c r="X7" s="2"/>
      <c r="Y7" s="2"/>
      <c r="Z7" s="2"/>
    </row>
    <row r="8" spans="1:26">
      <c r="A8" s="2"/>
      <c r="B8" s="2"/>
      <c r="C8" s="2"/>
      <c r="D8" s="2"/>
      <c r="E8" s="2"/>
      <c r="F8" s="2"/>
      <c r="G8" s="2"/>
      <c r="H8" s="2"/>
      <c r="I8" s="2"/>
      <c r="J8" s="2"/>
      <c r="K8" s="2"/>
      <c r="L8" s="2"/>
      <c r="M8" s="2"/>
      <c r="N8" s="2"/>
      <c r="O8" s="2"/>
      <c r="P8" s="2"/>
      <c r="Q8" s="2"/>
      <c r="R8" s="2"/>
      <c r="S8" s="2"/>
      <c r="T8" s="2"/>
      <c r="U8" s="2"/>
      <c r="V8" s="2"/>
      <c r="W8" s="2"/>
      <c r="X8" s="2"/>
      <c r="Y8" s="2"/>
      <c r="Z8" s="2"/>
    </row>
    <row r="9" spans="1:26">
      <c r="A9" s="2"/>
      <c r="B9" s="2"/>
      <c r="C9" s="2"/>
      <c r="D9" s="2"/>
      <c r="E9" s="2"/>
      <c r="F9" s="2"/>
      <c r="G9" s="2"/>
      <c r="H9" s="2"/>
      <c r="I9" s="2"/>
      <c r="J9" s="2"/>
      <c r="K9" s="2"/>
      <c r="L9" s="2"/>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sheetProtection password="CC7E" sheet="1" objects="1" scenarios="1"/>
  <phoneticPr fontId="10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201"/>
  <sheetViews>
    <sheetView workbookViewId="0">
      <selection activeCell="C5" sqref="C5"/>
    </sheetView>
  </sheetViews>
  <sheetFormatPr defaultColWidth="8.6875" defaultRowHeight="15.75"/>
  <cols>
    <col min="1" max="1" width="15.5625" customWidth="1"/>
    <col min="2" max="2" width="31" customWidth="1"/>
    <col min="3" max="3" width="17.9375" customWidth="1"/>
    <col min="4" max="4" width="35.1875" customWidth="1"/>
    <col min="5" max="26" width="10.5625" customWidth="1"/>
  </cols>
  <sheetData>
    <row r="1" spans="1:26">
      <c r="A1" s="1" t="s">
        <v>547</v>
      </c>
      <c r="B1" s="11" t="s">
        <v>356</v>
      </c>
      <c r="C1" s="11" t="s">
        <v>357</v>
      </c>
      <c r="D1" s="11" t="s">
        <v>358</v>
      </c>
      <c r="E1" s="2"/>
      <c r="F1" s="2"/>
      <c r="G1" s="2"/>
      <c r="H1" s="2"/>
      <c r="I1" s="2"/>
      <c r="J1" s="2"/>
      <c r="K1" s="2"/>
      <c r="L1" s="2"/>
      <c r="M1" s="2"/>
      <c r="N1" s="2"/>
      <c r="O1" s="2"/>
      <c r="P1" s="2"/>
      <c r="Q1" s="2"/>
      <c r="R1" s="2"/>
      <c r="S1" s="2"/>
      <c r="T1" s="2"/>
      <c r="U1" s="2"/>
      <c r="V1" s="2"/>
      <c r="W1" s="2"/>
      <c r="X1" s="2"/>
      <c r="Y1" s="2"/>
      <c r="Z1" s="2"/>
    </row>
    <row r="2" spans="1:26">
      <c r="A2" s="12" t="s">
        <v>282</v>
      </c>
      <c r="B2" s="13">
        <f>'输出2.1-资产配置说明'!E29</f>
        <v>1.5999680006399872</v>
      </c>
      <c r="C2" s="13">
        <f>'输出2.1-资产配置说明'!G29</f>
        <v>4.359912801743965</v>
      </c>
      <c r="D2" s="13">
        <f>'输出2.1-资产配置说明'!I29</f>
        <v>1.7250000000000001</v>
      </c>
      <c r="E2" s="2"/>
      <c r="F2" s="2"/>
      <c r="G2" s="2"/>
      <c r="H2" s="2"/>
      <c r="I2" s="2"/>
      <c r="J2" s="2"/>
      <c r="K2" s="2"/>
      <c r="L2" s="2"/>
      <c r="M2" s="2"/>
      <c r="N2" s="2"/>
      <c r="O2" s="2"/>
      <c r="P2" s="2"/>
      <c r="Q2" s="2"/>
      <c r="R2" s="2"/>
      <c r="S2" s="2"/>
      <c r="T2" s="2"/>
      <c r="U2" s="2"/>
      <c r="V2" s="2"/>
      <c r="W2" s="2"/>
      <c r="X2" s="2"/>
      <c r="Y2" s="2"/>
      <c r="Z2" s="2"/>
    </row>
    <row r="3" spans="1:26">
      <c r="A3" s="14" t="s">
        <v>359</v>
      </c>
      <c r="B3" s="13">
        <f>'输出2.1-资产配置说明'!E30</f>
        <v>0.92307692307692302</v>
      </c>
      <c r="C3" s="13">
        <f>'输出2.1-资产配置说明'!G30</f>
        <v>2.5153846153846153</v>
      </c>
      <c r="D3" s="13">
        <f>'输出2.1-资产配置说明'!I30</f>
        <v>1.7250000000000001</v>
      </c>
      <c r="E3" s="2"/>
      <c r="F3" s="2"/>
      <c r="G3" s="2"/>
      <c r="H3" s="2"/>
      <c r="I3" s="2"/>
      <c r="J3" s="2"/>
      <c r="K3" s="2"/>
      <c r="L3" s="2"/>
      <c r="M3" s="2"/>
      <c r="N3" s="2"/>
      <c r="O3" s="2"/>
      <c r="P3" s="2"/>
      <c r="Q3" s="2"/>
      <c r="R3" s="2"/>
      <c r="S3" s="2"/>
      <c r="T3" s="2"/>
      <c r="U3" s="2"/>
      <c r="V3" s="2"/>
      <c r="W3" s="2"/>
      <c r="X3" s="2"/>
      <c r="Y3" s="2"/>
      <c r="Z3" s="2"/>
    </row>
    <row r="4" spans="1:26">
      <c r="A4" s="14" t="s">
        <v>290</v>
      </c>
      <c r="B4" s="13">
        <f>'输出2.1-资产配置说明'!E31</f>
        <v>0.5757097791798107</v>
      </c>
      <c r="C4" s="13">
        <f>'输出2.1-资产配置说明'!G31</f>
        <v>0.56482649842271293</v>
      </c>
      <c r="D4" s="13">
        <f>'输出2.1-资产配置说明'!I31</f>
        <v>-1.8904109589041096E-2</v>
      </c>
      <c r="E4" s="2"/>
      <c r="F4" s="2"/>
      <c r="G4" s="2"/>
      <c r="H4" s="2"/>
      <c r="I4" s="2"/>
      <c r="J4" s="2"/>
      <c r="K4" s="2"/>
      <c r="L4" s="2"/>
      <c r="M4" s="2"/>
      <c r="N4" s="2"/>
      <c r="O4" s="2"/>
      <c r="P4" s="2"/>
      <c r="Q4" s="2"/>
      <c r="R4" s="2"/>
      <c r="S4" s="2"/>
      <c r="T4" s="2"/>
      <c r="U4" s="2"/>
      <c r="V4" s="2"/>
      <c r="W4" s="2"/>
      <c r="X4" s="2"/>
      <c r="Y4" s="2"/>
      <c r="Z4" s="2"/>
    </row>
    <row r="5" spans="1:26">
      <c r="A5" s="14" t="s">
        <v>293</v>
      </c>
      <c r="B5" s="13">
        <f>'输出2.1-资产配置说明'!E32</f>
        <v>4.1095890410958902E-2</v>
      </c>
      <c r="C5" s="13">
        <f>'输出2.1-资产配置说明'!G32</f>
        <v>4.4401005305780505E-2</v>
      </c>
      <c r="D5" s="13">
        <f>'输出2.1-资产配置说明'!I32</f>
        <v>8.0424462440658928E-2</v>
      </c>
      <c r="E5" s="2"/>
      <c r="F5" s="2"/>
      <c r="G5" s="2"/>
      <c r="H5" s="2"/>
      <c r="I5" s="2"/>
      <c r="J5" s="2"/>
      <c r="K5" s="2"/>
      <c r="L5" s="2"/>
      <c r="M5" s="2"/>
      <c r="N5" s="2"/>
      <c r="O5" s="2"/>
      <c r="P5" s="2"/>
      <c r="Q5" s="2"/>
      <c r="R5" s="2"/>
      <c r="S5" s="2"/>
      <c r="T5" s="2"/>
      <c r="U5" s="2"/>
      <c r="V5" s="2"/>
      <c r="W5" s="2"/>
      <c r="X5" s="2"/>
      <c r="Y5" s="2"/>
      <c r="Z5" s="2"/>
    </row>
    <row r="6" spans="1:26">
      <c r="A6" s="14" t="s">
        <v>296</v>
      </c>
      <c r="B6" s="13">
        <f>'输出2.1-资产配置说明'!E33</f>
        <v>2.365930599369085E-2</v>
      </c>
      <c r="C6" s="13">
        <f>'输出2.1-资产配置说明'!G33</f>
        <v>2.5078864353312302E-2</v>
      </c>
      <c r="D6" s="13">
        <f>'输出2.1-资产配置说明'!I33</f>
        <v>6.0000000000000053E-2</v>
      </c>
      <c r="E6" s="2"/>
      <c r="F6" s="2"/>
      <c r="G6" s="2"/>
      <c r="H6" s="2"/>
      <c r="I6" s="2"/>
      <c r="J6" s="2"/>
      <c r="K6" s="2"/>
      <c r="L6" s="2"/>
      <c r="M6" s="2"/>
      <c r="N6" s="2"/>
      <c r="O6" s="2"/>
      <c r="P6" s="2"/>
      <c r="Q6" s="2"/>
      <c r="R6" s="2"/>
      <c r="S6" s="2"/>
      <c r="T6" s="2"/>
      <c r="U6" s="2"/>
      <c r="V6" s="2"/>
      <c r="W6" s="2"/>
      <c r="X6" s="2"/>
      <c r="Y6" s="2"/>
      <c r="Z6" s="2"/>
    </row>
    <row r="7" spans="1:26" ht="16.149999999999999" thickBot="1">
      <c r="A7" s="15" t="s">
        <v>298</v>
      </c>
      <c r="B7" s="400">
        <f>'输出2.1-资产配置说明'!E34</f>
        <v>0.28846153846153844</v>
      </c>
      <c r="C7" s="400">
        <f>'输出2.1-资产配置说明'!G34</f>
        <v>0.30576923076923079</v>
      </c>
      <c r="D7" s="400">
        <f>'输出2.1-资产配置说明'!I34</f>
        <v>6.0000000000000275E-2</v>
      </c>
      <c r="E7" s="2"/>
      <c r="F7" s="2"/>
      <c r="G7" s="2"/>
      <c r="H7" s="2"/>
      <c r="I7" s="2"/>
      <c r="J7" s="2"/>
      <c r="K7" s="2"/>
      <c r="L7" s="2"/>
      <c r="M7" s="2"/>
      <c r="N7" s="2"/>
      <c r="O7" s="2"/>
      <c r="P7" s="2"/>
      <c r="Q7" s="2"/>
      <c r="R7" s="2"/>
      <c r="S7" s="2"/>
      <c r="T7" s="2"/>
      <c r="U7" s="2"/>
      <c r="V7" s="2"/>
      <c r="W7" s="2"/>
      <c r="X7" s="2"/>
      <c r="Y7" s="2"/>
      <c r="Z7" s="2"/>
    </row>
    <row r="8" spans="1:26" ht="16.149999999999999" thickTop="1">
      <c r="A8" s="2"/>
      <c r="B8" s="2"/>
      <c r="C8" s="2"/>
      <c r="D8" s="2"/>
      <c r="E8" s="2"/>
      <c r="F8" s="2"/>
      <c r="G8" s="2"/>
      <c r="H8" s="2"/>
      <c r="I8" s="2"/>
      <c r="J8" s="2"/>
      <c r="K8" s="2"/>
      <c r="L8" s="2"/>
      <c r="M8" s="2"/>
      <c r="N8" s="2"/>
      <c r="O8" s="2"/>
      <c r="P8" s="2"/>
      <c r="Q8" s="2"/>
      <c r="R8" s="2"/>
      <c r="S8" s="2"/>
      <c r="T8" s="2"/>
      <c r="U8" s="2"/>
      <c r="V8" s="2"/>
      <c r="W8" s="2"/>
      <c r="X8" s="2"/>
      <c r="Y8" s="2"/>
      <c r="Z8" s="2"/>
    </row>
    <row r="9" spans="1:26">
      <c r="A9" s="2"/>
      <c r="B9" s="2"/>
      <c r="C9" s="2"/>
      <c r="D9" s="2"/>
      <c r="E9" s="2"/>
      <c r="F9" s="2"/>
      <c r="G9" s="2"/>
      <c r="H9" s="2"/>
      <c r="I9" s="2"/>
      <c r="J9" s="2"/>
      <c r="K9" s="2"/>
      <c r="L9" s="2"/>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sheetProtection algorithmName="SHA-512" hashValue="828mkjL9EOKnYFih9vdZpmvJkcgb1NOw5hKQ1J39969NqxTuUYnDzX2N8Hnnx3I4/Vo+tYBkN9KIwtjyNR2xrQ==" saltValue="uYc7k0mK+0sz1FpGAfYJlQ==" spinCount="100000" sheet="1" objects="1" scenarios="1"/>
  <phoneticPr fontId="10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201"/>
  <sheetViews>
    <sheetView workbookViewId="0">
      <selection activeCell="E23" sqref="E23"/>
    </sheetView>
  </sheetViews>
  <sheetFormatPr defaultColWidth="8.6875" defaultRowHeight="15.75"/>
  <cols>
    <col min="1" max="1" width="10.5625" style="3" customWidth="1"/>
    <col min="2" max="2" width="17.9375" style="3" customWidth="1"/>
    <col min="3" max="3" width="13.9375" style="3" customWidth="1"/>
    <col min="4" max="4" width="11.9375" style="3" customWidth="1"/>
    <col min="5" max="26" width="10.5625" style="3" customWidth="1"/>
    <col min="27" max="16384" width="8.6875" style="3"/>
  </cols>
  <sheetData>
    <row r="1" spans="1:26">
      <c r="A1" s="4" t="s">
        <v>555</v>
      </c>
      <c r="B1" s="4" t="s">
        <v>556</v>
      </c>
      <c r="C1" s="4" t="s">
        <v>557</v>
      </c>
      <c r="D1" s="4" t="s">
        <v>558</v>
      </c>
      <c r="E1" s="4" t="s">
        <v>559</v>
      </c>
      <c r="F1" s="5"/>
      <c r="G1" s="5"/>
      <c r="H1" s="5"/>
      <c r="I1" s="5"/>
      <c r="J1" s="5"/>
      <c r="K1" s="5"/>
      <c r="L1" s="5"/>
      <c r="M1" s="5"/>
      <c r="N1" s="5"/>
      <c r="O1" s="5"/>
      <c r="P1" s="5"/>
      <c r="Q1" s="5"/>
      <c r="R1" s="5"/>
      <c r="S1" s="5"/>
      <c r="T1" s="5"/>
      <c r="U1" s="5"/>
      <c r="V1" s="5"/>
      <c r="W1" s="5"/>
      <c r="X1" s="5"/>
      <c r="Y1" s="5"/>
      <c r="Z1" s="5"/>
    </row>
    <row r="2" spans="1:26">
      <c r="A2" s="4">
        <v>1</v>
      </c>
      <c r="B2" s="4" t="s">
        <v>267</v>
      </c>
      <c r="C2" s="401" t="s">
        <v>567</v>
      </c>
      <c r="D2" s="6">
        <f>'输出1-比率分析'!C7</f>
        <v>0.8666666666666667</v>
      </c>
      <c r="E2" s="4" t="s">
        <v>272</v>
      </c>
      <c r="F2" s="5"/>
      <c r="G2" s="5"/>
      <c r="H2" s="5"/>
      <c r="I2" s="5"/>
      <c r="J2" s="5"/>
      <c r="K2" s="5"/>
      <c r="L2" s="5"/>
      <c r="M2" s="5"/>
      <c r="N2" s="5"/>
      <c r="O2" s="5"/>
      <c r="P2" s="5"/>
      <c r="Q2" s="5"/>
      <c r="R2" s="5"/>
      <c r="S2" s="5"/>
      <c r="T2" s="5"/>
      <c r="U2" s="5"/>
      <c r="V2" s="5"/>
      <c r="W2" s="5"/>
      <c r="X2" s="5"/>
      <c r="Y2" s="5"/>
      <c r="Z2" s="5"/>
    </row>
    <row r="3" spans="1:26">
      <c r="A3" s="4">
        <v>1</v>
      </c>
      <c r="B3" s="4" t="s">
        <v>267</v>
      </c>
      <c r="C3" s="401" t="s">
        <v>568</v>
      </c>
      <c r="D3" s="6">
        <f>'输出1-比率分析'!C8</f>
        <v>1</v>
      </c>
      <c r="E3" s="4" t="s">
        <v>272</v>
      </c>
      <c r="F3" s="5"/>
      <c r="G3" s="5"/>
      <c r="H3" s="5"/>
      <c r="I3" s="5"/>
      <c r="J3" s="5"/>
      <c r="K3" s="5"/>
      <c r="L3" s="5"/>
      <c r="M3" s="5"/>
      <c r="N3" s="5"/>
      <c r="O3" s="5"/>
      <c r="P3" s="5"/>
      <c r="Q3" s="5"/>
      <c r="R3" s="5"/>
      <c r="S3" s="5"/>
      <c r="T3" s="5"/>
      <c r="U3" s="5"/>
      <c r="V3" s="5"/>
      <c r="W3" s="5"/>
      <c r="X3" s="5"/>
      <c r="Y3" s="5"/>
      <c r="Z3" s="5"/>
    </row>
    <row r="4" spans="1:26">
      <c r="A4" s="4">
        <v>2</v>
      </c>
      <c r="B4" s="4" t="s">
        <v>273</v>
      </c>
      <c r="C4" s="401" t="s">
        <v>567</v>
      </c>
      <c r="D4" s="6">
        <f>'输出1-比率分析'!C11</f>
        <v>0.2</v>
      </c>
      <c r="E4" s="4" t="s">
        <v>275</v>
      </c>
      <c r="F4" s="5"/>
      <c r="G4" s="5"/>
      <c r="H4" s="5"/>
      <c r="I4" s="5"/>
      <c r="J4" s="5"/>
      <c r="K4" s="5"/>
      <c r="L4" s="5"/>
      <c r="M4" s="5"/>
      <c r="N4" s="5"/>
      <c r="O4" s="5"/>
      <c r="P4" s="5"/>
      <c r="Q4" s="5"/>
      <c r="R4" s="5"/>
      <c r="S4" s="5"/>
      <c r="T4" s="5"/>
      <c r="U4" s="5"/>
      <c r="V4" s="5"/>
      <c r="W4" s="5"/>
      <c r="X4" s="5"/>
      <c r="Y4" s="5"/>
      <c r="Z4" s="5"/>
    </row>
    <row r="5" spans="1:26">
      <c r="A5" s="4">
        <v>2</v>
      </c>
      <c r="B5" s="4" t="s">
        <v>273</v>
      </c>
      <c r="C5" s="401" t="s">
        <v>568</v>
      </c>
      <c r="D5" s="6">
        <f>'输出1-比率分析'!C12</f>
        <v>0.375</v>
      </c>
      <c r="E5" s="4" t="s">
        <v>275</v>
      </c>
      <c r="F5" s="5"/>
      <c r="G5" s="5"/>
      <c r="H5" s="5"/>
      <c r="I5" s="5"/>
      <c r="J5" s="5"/>
      <c r="K5" s="5"/>
      <c r="L5" s="5"/>
      <c r="M5" s="5"/>
      <c r="N5" s="5"/>
      <c r="O5" s="5"/>
      <c r="P5" s="5"/>
      <c r="Q5" s="5"/>
      <c r="R5" s="5"/>
      <c r="S5" s="5"/>
      <c r="T5" s="5"/>
      <c r="U5" s="5"/>
      <c r="V5" s="5"/>
      <c r="W5" s="5"/>
      <c r="X5" s="5"/>
      <c r="Y5" s="5"/>
      <c r="Z5" s="5"/>
    </row>
    <row r="6" spans="1:26">
      <c r="A6" s="4">
        <v>3</v>
      </c>
      <c r="B6" s="4" t="s">
        <v>276</v>
      </c>
      <c r="C6" s="4" t="s">
        <v>280</v>
      </c>
      <c r="D6" s="7">
        <f>'输出1-比率分析'!C15</f>
        <v>0.32728714511041007</v>
      </c>
      <c r="E6" s="4" t="s">
        <v>279</v>
      </c>
      <c r="F6" s="5"/>
      <c r="G6" s="5"/>
      <c r="H6" s="5"/>
      <c r="I6" s="5"/>
      <c r="J6" s="5"/>
      <c r="K6" s="5"/>
      <c r="L6" s="5"/>
      <c r="M6" s="5"/>
      <c r="N6" s="5"/>
      <c r="O6" s="5"/>
      <c r="P6" s="5"/>
      <c r="Q6" s="5"/>
      <c r="R6" s="5"/>
      <c r="S6" s="5"/>
      <c r="T6" s="5"/>
      <c r="U6" s="5"/>
      <c r="V6" s="5"/>
      <c r="W6" s="5"/>
      <c r="X6" s="5"/>
      <c r="Y6" s="5"/>
      <c r="Z6" s="5"/>
    </row>
    <row r="7" spans="1:26">
      <c r="A7" s="4">
        <v>4</v>
      </c>
      <c r="B7" s="4" t="s">
        <v>282</v>
      </c>
      <c r="C7" s="4" t="s">
        <v>280</v>
      </c>
      <c r="D7" s="7">
        <f>'输出1-比率分析'!C18</f>
        <v>1.5999680006399872</v>
      </c>
      <c r="E7" s="4" t="s">
        <v>285</v>
      </c>
      <c r="F7" s="5"/>
      <c r="G7" s="5"/>
      <c r="H7" s="5"/>
      <c r="I7" s="5"/>
      <c r="J7" s="5"/>
      <c r="K7" s="5"/>
      <c r="L7" s="5"/>
      <c r="M7" s="5"/>
      <c r="N7" s="5"/>
      <c r="O7" s="5"/>
      <c r="P7" s="5"/>
      <c r="Q7" s="5"/>
      <c r="R7" s="5"/>
      <c r="S7" s="5"/>
      <c r="T7" s="5"/>
      <c r="U7" s="5"/>
      <c r="V7" s="5"/>
      <c r="W7" s="5"/>
      <c r="X7" s="5"/>
      <c r="Y7" s="5"/>
      <c r="Z7" s="5"/>
    </row>
    <row r="8" spans="1:26">
      <c r="A8" s="4">
        <v>5</v>
      </c>
      <c r="B8" s="4" t="s">
        <v>286</v>
      </c>
      <c r="C8" s="4" t="s">
        <v>280</v>
      </c>
      <c r="D8" s="7">
        <f>'输出1-比率分析'!C20</f>
        <v>0.92307692307692302</v>
      </c>
      <c r="E8" s="4" t="s">
        <v>288</v>
      </c>
      <c r="F8" s="5"/>
      <c r="G8" s="5"/>
      <c r="H8" s="5"/>
      <c r="I8" s="5"/>
      <c r="J8" s="5"/>
      <c r="K8" s="5"/>
      <c r="L8" s="5"/>
      <c r="M8" s="5"/>
      <c r="N8" s="5"/>
      <c r="O8" s="5"/>
      <c r="P8" s="5"/>
      <c r="Q8" s="5"/>
      <c r="R8" s="5"/>
      <c r="S8" s="5"/>
      <c r="T8" s="5"/>
      <c r="U8" s="5"/>
      <c r="V8" s="5"/>
      <c r="W8" s="5"/>
      <c r="X8" s="5"/>
      <c r="Y8" s="5"/>
      <c r="Z8" s="5"/>
    </row>
    <row r="9" spans="1:26">
      <c r="A9" s="4">
        <v>6</v>
      </c>
      <c r="B9" s="4" t="s">
        <v>290</v>
      </c>
      <c r="C9" s="4" t="s">
        <v>280</v>
      </c>
      <c r="D9" s="7">
        <f>'输出1-比率分析'!C23</f>
        <v>0.5757097791798107</v>
      </c>
      <c r="E9" s="4" t="s">
        <v>292</v>
      </c>
      <c r="F9" s="5"/>
      <c r="G9" s="5"/>
      <c r="H9" s="5"/>
      <c r="I9" s="5"/>
      <c r="J9" s="5"/>
      <c r="K9" s="5"/>
      <c r="L9" s="5"/>
      <c r="M9" s="5"/>
      <c r="N9" s="5"/>
      <c r="O9" s="5"/>
      <c r="P9" s="5"/>
      <c r="Q9" s="5"/>
      <c r="R9" s="5"/>
      <c r="S9" s="5"/>
      <c r="T9" s="5"/>
      <c r="U9" s="5"/>
      <c r="V9" s="5"/>
      <c r="W9" s="5"/>
      <c r="X9" s="5"/>
      <c r="Y9" s="5"/>
      <c r="Z9" s="5"/>
    </row>
    <row r="10" spans="1:26">
      <c r="A10" s="4">
        <v>7</v>
      </c>
      <c r="B10" s="4" t="s">
        <v>293</v>
      </c>
      <c r="C10" s="4" t="s">
        <v>280</v>
      </c>
      <c r="D10" s="7">
        <f>'输出1-比率分析'!C26</f>
        <v>4.1095890410958902E-2</v>
      </c>
      <c r="E10" s="4" t="s">
        <v>295</v>
      </c>
      <c r="F10" s="5"/>
      <c r="G10" s="5"/>
      <c r="H10" s="5"/>
      <c r="I10" s="5"/>
      <c r="J10" s="5"/>
      <c r="K10" s="5"/>
      <c r="L10" s="5"/>
      <c r="M10" s="5"/>
      <c r="N10" s="5"/>
      <c r="O10" s="5"/>
      <c r="P10" s="5"/>
      <c r="Q10" s="5"/>
      <c r="R10" s="5"/>
      <c r="S10" s="5"/>
      <c r="T10" s="5"/>
      <c r="U10" s="5"/>
      <c r="V10" s="5"/>
      <c r="W10" s="5"/>
      <c r="X10" s="5"/>
      <c r="Y10" s="5"/>
      <c r="Z10" s="5"/>
    </row>
    <row r="11" spans="1:26">
      <c r="A11" s="4">
        <v>8</v>
      </c>
      <c r="B11" s="4" t="s">
        <v>296</v>
      </c>
      <c r="C11" s="4" t="s">
        <v>280</v>
      </c>
      <c r="D11" s="7">
        <f>'输出1-比率分析'!C28</f>
        <v>2.365930599369085E-2</v>
      </c>
      <c r="E11" s="4" t="s">
        <v>560</v>
      </c>
      <c r="F11" s="5"/>
      <c r="G11" s="5"/>
      <c r="H11" s="5"/>
      <c r="I11" s="5"/>
      <c r="J11" s="5"/>
      <c r="K11" s="5"/>
      <c r="L11" s="5"/>
      <c r="M11" s="5"/>
      <c r="N11" s="5"/>
      <c r="O11" s="5"/>
      <c r="P11" s="5"/>
      <c r="Q11" s="5"/>
      <c r="R11" s="5"/>
      <c r="S11" s="5"/>
      <c r="T11" s="5"/>
      <c r="U11" s="5"/>
      <c r="V11" s="5"/>
      <c r="W11" s="5"/>
      <c r="X11" s="5"/>
      <c r="Y11" s="5"/>
      <c r="Z11" s="5"/>
    </row>
    <row r="12" spans="1:26">
      <c r="A12" s="4">
        <v>9</v>
      </c>
      <c r="B12" s="4" t="s">
        <v>298</v>
      </c>
      <c r="C12" s="4" t="s">
        <v>280</v>
      </c>
      <c r="D12" s="7">
        <f>'输出1-比率分析'!C31</f>
        <v>0.28846153846153844</v>
      </c>
      <c r="E12" s="4" t="s">
        <v>301</v>
      </c>
      <c r="F12" s="5"/>
      <c r="G12" s="5"/>
      <c r="H12" s="5"/>
      <c r="I12" s="5"/>
      <c r="J12" s="5"/>
      <c r="K12" s="5"/>
      <c r="L12" s="5"/>
      <c r="M12" s="5"/>
      <c r="N12" s="5"/>
      <c r="O12" s="5"/>
      <c r="P12" s="5"/>
      <c r="Q12" s="5"/>
      <c r="R12" s="5"/>
      <c r="S12" s="5"/>
      <c r="T12" s="5"/>
      <c r="U12" s="5"/>
      <c r="V12" s="5"/>
      <c r="W12" s="5"/>
      <c r="X12" s="5"/>
      <c r="Y12" s="5"/>
      <c r="Z12" s="5"/>
    </row>
    <row r="13" spans="1:26">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sheetData>
  <phoneticPr fontId="10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1"/>
  <sheetViews>
    <sheetView workbookViewId="0">
      <selection activeCell="L13" sqref="L13"/>
    </sheetView>
  </sheetViews>
  <sheetFormatPr defaultColWidth="8.6875" defaultRowHeight="15.75"/>
  <cols>
    <col min="1" max="4" width="19.5625" style="315" customWidth="1"/>
    <col min="5" max="26" width="9.6875" style="315" customWidth="1"/>
    <col min="27" max="16384" width="8.6875" style="315"/>
  </cols>
  <sheetData>
    <row r="1" spans="1:26" ht="22.9">
      <c r="A1" s="419" t="s">
        <v>117</v>
      </c>
      <c r="B1" s="420"/>
      <c r="C1" s="420"/>
      <c r="D1" s="420"/>
      <c r="E1" s="316"/>
      <c r="F1" s="316"/>
      <c r="G1" s="317"/>
      <c r="H1" s="317"/>
      <c r="I1" s="317"/>
      <c r="J1" s="317"/>
      <c r="K1" s="317"/>
      <c r="L1" s="317"/>
      <c r="M1" s="317"/>
      <c r="N1" s="317"/>
      <c r="O1" s="317"/>
      <c r="P1" s="317"/>
      <c r="Q1" s="317"/>
      <c r="R1" s="317"/>
      <c r="S1" s="317"/>
      <c r="T1" s="317"/>
      <c r="U1" s="317"/>
      <c r="V1" s="317"/>
      <c r="W1" s="317"/>
      <c r="X1" s="317"/>
      <c r="Y1" s="317"/>
      <c r="Z1" s="317"/>
    </row>
    <row r="2" spans="1:26" ht="16.149999999999999">
      <c r="A2" s="421"/>
      <c r="B2" s="422"/>
      <c r="C2" s="422"/>
      <c r="D2" s="318" t="s">
        <v>118</v>
      </c>
      <c r="E2" s="317"/>
      <c r="F2" s="316"/>
      <c r="G2" s="317"/>
      <c r="H2" s="317"/>
      <c r="I2" s="317"/>
      <c r="J2" s="317"/>
      <c r="K2" s="317"/>
      <c r="L2" s="317"/>
      <c r="M2" s="317"/>
      <c r="N2" s="317"/>
      <c r="O2" s="317"/>
      <c r="P2" s="317"/>
      <c r="Q2" s="317"/>
      <c r="R2" s="317"/>
      <c r="S2" s="317"/>
      <c r="T2" s="317"/>
      <c r="U2" s="317"/>
      <c r="V2" s="317"/>
      <c r="W2" s="317"/>
      <c r="X2" s="317"/>
      <c r="Y2" s="317"/>
      <c r="Z2" s="317"/>
    </row>
    <row r="3" spans="1:26">
      <c r="A3" s="423" t="s">
        <v>119</v>
      </c>
      <c r="B3" s="424"/>
      <c r="C3" s="425" t="s">
        <v>120</v>
      </c>
      <c r="D3" s="426"/>
      <c r="E3" s="317"/>
      <c r="F3" s="317"/>
      <c r="G3" s="317"/>
      <c r="H3" s="317"/>
      <c r="I3" s="317"/>
      <c r="J3" s="317"/>
      <c r="K3" s="317"/>
      <c r="L3" s="317"/>
      <c r="M3" s="317"/>
      <c r="N3" s="317"/>
      <c r="O3" s="317"/>
      <c r="P3" s="317"/>
      <c r="Q3" s="317"/>
      <c r="R3" s="317"/>
      <c r="S3" s="317"/>
      <c r="T3" s="317"/>
      <c r="U3" s="317"/>
      <c r="V3" s="317"/>
      <c r="W3" s="317"/>
      <c r="X3" s="317"/>
      <c r="Y3" s="317"/>
      <c r="Z3" s="317"/>
    </row>
    <row r="4" spans="1:26" ht="17.649999999999999">
      <c r="A4" s="319" t="s">
        <v>121</v>
      </c>
      <c r="B4" s="320">
        <f>SUM(B5:B7)</f>
        <v>80000</v>
      </c>
      <c r="C4" s="319" t="s">
        <v>122</v>
      </c>
      <c r="D4" s="321">
        <f>SUM(D5:D7)</f>
        <v>50001</v>
      </c>
      <c r="E4" s="317"/>
      <c r="F4" s="317"/>
      <c r="G4" s="317"/>
      <c r="H4" s="317"/>
      <c r="I4" s="317"/>
      <c r="J4" s="317"/>
      <c r="K4" s="317"/>
      <c r="L4" s="317"/>
      <c r="M4" s="317"/>
      <c r="N4" s="317"/>
      <c r="O4" s="317"/>
      <c r="P4" s="317"/>
      <c r="Q4" s="317"/>
      <c r="R4" s="317"/>
      <c r="S4" s="317"/>
      <c r="T4" s="317"/>
      <c r="U4" s="317"/>
      <c r="V4" s="317"/>
      <c r="W4" s="317"/>
      <c r="X4" s="317"/>
      <c r="Y4" s="317"/>
      <c r="Z4" s="317"/>
    </row>
    <row r="5" spans="1:26" ht="17.649999999999999">
      <c r="A5" s="319" t="s">
        <v>123</v>
      </c>
      <c r="B5" s="284">
        <v>10000</v>
      </c>
      <c r="C5" s="319" t="s">
        <v>124</v>
      </c>
      <c r="D5" s="322">
        <v>50000</v>
      </c>
      <c r="E5" s="317"/>
      <c r="F5" s="317"/>
      <c r="G5" s="317"/>
      <c r="H5" s="317"/>
      <c r="I5" s="317"/>
      <c r="J5" s="317"/>
      <c r="K5" s="317"/>
      <c r="L5" s="317"/>
      <c r="M5" s="317"/>
      <c r="N5" s="317"/>
      <c r="O5" s="317"/>
      <c r="P5" s="317"/>
      <c r="Q5" s="317"/>
      <c r="R5" s="317"/>
      <c r="S5" s="317"/>
      <c r="T5" s="317"/>
      <c r="U5" s="317"/>
      <c r="V5" s="317"/>
      <c r="W5" s="317"/>
      <c r="X5" s="317"/>
      <c r="Y5" s="317"/>
      <c r="Z5" s="317"/>
    </row>
    <row r="6" spans="1:26" ht="17.649999999999999">
      <c r="A6" s="319" t="s">
        <v>125</v>
      </c>
      <c r="B6" s="286">
        <v>20000</v>
      </c>
      <c r="C6" s="319" t="s">
        <v>126</v>
      </c>
      <c r="D6" s="323"/>
      <c r="E6" s="317"/>
      <c r="F6" s="317"/>
      <c r="G6" s="317"/>
      <c r="H6" s="317"/>
      <c r="I6" s="317"/>
      <c r="J6" s="317"/>
      <c r="K6" s="317"/>
      <c r="L6" s="317"/>
      <c r="M6" s="317"/>
      <c r="N6" s="317"/>
      <c r="O6" s="317"/>
      <c r="P6" s="317"/>
      <c r="Q6" s="317"/>
      <c r="R6" s="317"/>
      <c r="S6" s="317"/>
      <c r="T6" s="317"/>
      <c r="U6" s="317"/>
      <c r="V6" s="317"/>
      <c r="W6" s="317"/>
      <c r="X6" s="317"/>
      <c r="Y6" s="317"/>
      <c r="Z6" s="317"/>
    </row>
    <row r="7" spans="1:26" ht="17.649999999999999">
      <c r="A7" s="319" t="s">
        <v>127</v>
      </c>
      <c r="B7" s="284">
        <v>50000</v>
      </c>
      <c r="C7" s="383" t="s">
        <v>566</v>
      </c>
      <c r="D7" s="387">
        <v>1</v>
      </c>
      <c r="E7" s="317"/>
      <c r="F7" s="317"/>
      <c r="G7" s="317"/>
      <c r="H7" s="317"/>
      <c r="I7" s="317"/>
      <c r="J7" s="317"/>
      <c r="K7" s="317"/>
      <c r="L7" s="317"/>
      <c r="M7" s="317"/>
      <c r="N7" s="317"/>
      <c r="O7" s="317"/>
      <c r="P7" s="317"/>
      <c r="Q7" s="317"/>
      <c r="R7" s="317"/>
      <c r="S7" s="317"/>
      <c r="T7" s="317"/>
      <c r="U7" s="317"/>
      <c r="V7" s="317"/>
      <c r="W7" s="317"/>
      <c r="X7" s="317"/>
      <c r="Y7" s="317"/>
      <c r="Z7" s="317"/>
    </row>
    <row r="8" spans="1:26" ht="17.649999999999999">
      <c r="A8" s="319" t="s">
        <v>128</v>
      </c>
      <c r="B8" s="324">
        <f>B10+B22</f>
        <v>7300000</v>
      </c>
      <c r="C8" s="319" t="s">
        <v>129</v>
      </c>
      <c r="D8" s="384">
        <f>D10+D22</f>
        <v>2100000</v>
      </c>
      <c r="E8" s="317"/>
      <c r="F8" s="317"/>
      <c r="G8" s="317"/>
      <c r="H8" s="317"/>
      <c r="I8" s="317"/>
      <c r="J8" s="317"/>
      <c r="K8" s="317"/>
      <c r="L8" s="317"/>
      <c r="M8" s="317"/>
      <c r="N8" s="317"/>
      <c r="O8" s="317"/>
      <c r="P8" s="317"/>
      <c r="Q8" s="317"/>
      <c r="R8" s="317"/>
      <c r="S8" s="317"/>
      <c r="T8" s="317"/>
      <c r="U8" s="317"/>
      <c r="V8" s="317"/>
      <c r="W8" s="317"/>
      <c r="X8" s="317"/>
      <c r="Y8" s="317"/>
      <c r="Z8" s="317"/>
    </row>
    <row r="9" spans="1:26" ht="17.649999999999999">
      <c r="A9" s="326" t="s">
        <v>130</v>
      </c>
      <c r="B9" s="324"/>
      <c r="C9" s="326" t="s">
        <v>131</v>
      </c>
      <c r="D9" s="386"/>
      <c r="E9" s="317"/>
      <c r="F9" s="317"/>
      <c r="G9" s="317"/>
      <c r="H9" s="317"/>
      <c r="I9" s="317"/>
      <c r="J9" s="317"/>
      <c r="K9" s="317"/>
      <c r="L9" s="317"/>
      <c r="M9" s="317"/>
      <c r="N9" s="317"/>
      <c r="O9" s="317"/>
      <c r="P9" s="317"/>
      <c r="Q9" s="317"/>
      <c r="R9" s="317"/>
      <c r="S9" s="317"/>
      <c r="T9" s="317"/>
      <c r="U9" s="317"/>
      <c r="V9" s="317"/>
      <c r="W9" s="317"/>
      <c r="X9" s="317"/>
      <c r="Y9" s="317"/>
      <c r="Z9" s="317"/>
    </row>
    <row r="10" spans="1:26" ht="17.649999999999999">
      <c r="A10" s="326" t="s">
        <v>132</v>
      </c>
      <c r="B10" s="324">
        <f>SUM(B11:B21)</f>
        <v>2300000</v>
      </c>
      <c r="C10" s="326" t="s">
        <v>133</v>
      </c>
      <c r="D10" s="385">
        <f>SUM(D11:D21)</f>
        <v>100000</v>
      </c>
      <c r="E10" s="317"/>
      <c r="F10" s="317"/>
      <c r="G10" s="317"/>
      <c r="H10" s="317"/>
      <c r="I10" s="317"/>
      <c r="J10" s="317"/>
      <c r="K10" s="317"/>
      <c r="L10" s="317"/>
      <c r="M10" s="317"/>
      <c r="N10" s="317"/>
      <c r="O10" s="317"/>
      <c r="P10" s="317"/>
      <c r="Q10" s="317"/>
      <c r="R10" s="317"/>
      <c r="S10" s="317"/>
      <c r="T10" s="317"/>
      <c r="U10" s="317"/>
      <c r="V10" s="317"/>
      <c r="W10" s="317"/>
      <c r="X10" s="317"/>
      <c r="Y10" s="317"/>
      <c r="Z10" s="317"/>
    </row>
    <row r="11" spans="1:26" ht="17.649999999999999">
      <c r="A11" s="319" t="s">
        <v>134</v>
      </c>
      <c r="B11" s="285"/>
      <c r="C11" s="319" t="s">
        <v>135</v>
      </c>
      <c r="D11" s="322"/>
      <c r="E11" s="317"/>
      <c r="F11" s="317"/>
      <c r="G11" s="317"/>
      <c r="H11" s="317"/>
      <c r="I11" s="317"/>
      <c r="J11" s="317"/>
      <c r="K11" s="317"/>
      <c r="L11" s="317"/>
      <c r="M11" s="317"/>
      <c r="N11" s="317"/>
      <c r="O11" s="317"/>
      <c r="P11" s="317"/>
      <c r="Q11" s="317"/>
      <c r="R11" s="317"/>
      <c r="S11" s="317"/>
      <c r="T11" s="317"/>
      <c r="U11" s="317"/>
      <c r="V11" s="317"/>
      <c r="W11" s="317"/>
      <c r="X11" s="317"/>
      <c r="Y11" s="317"/>
      <c r="Z11" s="317"/>
    </row>
    <row r="12" spans="1:26" ht="17.649999999999999">
      <c r="A12" s="319" t="s">
        <v>136</v>
      </c>
      <c r="B12" s="287"/>
      <c r="C12" s="319" t="s">
        <v>137</v>
      </c>
      <c r="D12" s="323">
        <v>100000</v>
      </c>
      <c r="E12" s="317"/>
      <c r="F12" s="317"/>
      <c r="G12" s="317"/>
      <c r="H12" s="317"/>
      <c r="I12" s="317"/>
      <c r="J12" s="317"/>
      <c r="K12" s="317"/>
      <c r="L12" s="317"/>
      <c r="M12" s="317"/>
      <c r="N12" s="317"/>
      <c r="O12" s="317"/>
      <c r="P12" s="317"/>
      <c r="Q12" s="317"/>
      <c r="R12" s="317"/>
      <c r="S12" s="317"/>
      <c r="T12" s="317"/>
      <c r="U12" s="317"/>
      <c r="V12" s="317"/>
      <c r="W12" s="317"/>
      <c r="X12" s="317"/>
      <c r="Y12" s="317"/>
      <c r="Z12" s="317"/>
    </row>
    <row r="13" spans="1:26" ht="17.649999999999999">
      <c r="A13" s="319" t="s">
        <v>138</v>
      </c>
      <c r="B13" s="285">
        <v>1000000</v>
      </c>
      <c r="C13" s="319" t="s">
        <v>139</v>
      </c>
      <c r="D13" s="322"/>
      <c r="E13" s="317"/>
      <c r="F13" s="317"/>
      <c r="G13" s="317"/>
      <c r="H13" s="317"/>
      <c r="I13" s="317"/>
      <c r="J13" s="317"/>
      <c r="K13" s="317"/>
      <c r="L13" s="317"/>
      <c r="M13" s="317"/>
      <c r="N13" s="317"/>
      <c r="O13" s="317"/>
      <c r="P13" s="317"/>
      <c r="Q13" s="317"/>
      <c r="R13" s="317"/>
      <c r="S13" s="317"/>
      <c r="T13" s="317"/>
      <c r="U13" s="317"/>
      <c r="V13" s="317"/>
      <c r="W13" s="317"/>
      <c r="X13" s="317"/>
      <c r="Y13" s="317"/>
      <c r="Z13" s="317"/>
    </row>
    <row r="14" spans="1:26" ht="17.649999999999999">
      <c r="A14" s="319" t="s">
        <v>140</v>
      </c>
      <c r="B14" s="287"/>
      <c r="C14" s="319" t="s">
        <v>141</v>
      </c>
      <c r="D14" s="323"/>
      <c r="E14" s="317"/>
      <c r="F14" s="317"/>
      <c r="G14" s="317"/>
      <c r="H14" s="317"/>
      <c r="I14" s="317"/>
      <c r="J14" s="317"/>
      <c r="K14" s="317"/>
      <c r="L14" s="317"/>
      <c r="M14" s="317"/>
      <c r="N14" s="317"/>
      <c r="O14" s="317"/>
      <c r="P14" s="317"/>
      <c r="Q14" s="317"/>
      <c r="R14" s="317"/>
      <c r="S14" s="317"/>
      <c r="T14" s="317"/>
      <c r="U14" s="317"/>
      <c r="V14" s="317"/>
      <c r="W14" s="317"/>
      <c r="X14" s="317"/>
      <c r="Y14" s="317"/>
      <c r="Z14" s="317"/>
    </row>
    <row r="15" spans="1:26" ht="17.649999999999999">
      <c r="A15" s="319" t="s">
        <v>142</v>
      </c>
      <c r="B15" s="285"/>
      <c r="C15" s="319"/>
      <c r="D15" s="322"/>
      <c r="E15" s="317"/>
      <c r="F15" s="317"/>
      <c r="G15" s="317"/>
      <c r="H15" s="317"/>
      <c r="I15" s="317"/>
      <c r="J15" s="317"/>
      <c r="K15" s="317"/>
      <c r="L15" s="317"/>
      <c r="M15" s="317"/>
      <c r="N15" s="317"/>
      <c r="O15" s="317"/>
      <c r="P15" s="317"/>
      <c r="Q15" s="317"/>
      <c r="R15" s="317"/>
      <c r="S15" s="317"/>
      <c r="T15" s="317"/>
      <c r="U15" s="317"/>
      <c r="V15" s="317"/>
      <c r="W15" s="317"/>
      <c r="X15" s="317"/>
      <c r="Y15" s="317"/>
      <c r="Z15" s="317"/>
    </row>
    <row r="16" spans="1:26" ht="17.649999999999999">
      <c r="A16" s="319" t="s">
        <v>143</v>
      </c>
      <c r="B16" s="286">
        <v>100000</v>
      </c>
      <c r="C16" s="319"/>
      <c r="D16" s="323"/>
      <c r="E16" s="317"/>
      <c r="F16" s="317"/>
      <c r="G16" s="317"/>
      <c r="H16" s="317"/>
      <c r="I16" s="317"/>
      <c r="J16" s="317"/>
      <c r="K16" s="317"/>
      <c r="L16" s="317"/>
      <c r="M16" s="317"/>
      <c r="N16" s="317"/>
      <c r="O16" s="317"/>
      <c r="P16" s="317"/>
      <c r="Q16" s="317"/>
      <c r="R16" s="317"/>
      <c r="S16" s="317"/>
      <c r="T16" s="317"/>
      <c r="U16" s="317"/>
      <c r="V16" s="317"/>
      <c r="W16" s="317"/>
      <c r="X16" s="317"/>
      <c r="Y16" s="317"/>
      <c r="Z16" s="317"/>
    </row>
    <row r="17" spans="1:26" ht="17.649999999999999">
      <c r="A17" s="319" t="s">
        <v>144</v>
      </c>
      <c r="B17" s="284"/>
      <c r="C17" s="319"/>
      <c r="D17" s="322"/>
      <c r="E17" s="317"/>
      <c r="F17" s="317"/>
      <c r="G17" s="317"/>
      <c r="H17" s="317"/>
      <c r="I17" s="317"/>
      <c r="J17" s="317"/>
      <c r="K17" s="317"/>
      <c r="L17" s="317"/>
      <c r="M17" s="317"/>
      <c r="N17" s="317"/>
      <c r="O17" s="317"/>
      <c r="P17" s="317"/>
      <c r="Q17" s="317"/>
      <c r="R17" s="317"/>
      <c r="S17" s="317"/>
      <c r="T17" s="317"/>
      <c r="U17" s="317"/>
      <c r="V17" s="317"/>
      <c r="W17" s="317"/>
      <c r="X17" s="317"/>
      <c r="Y17" s="317"/>
      <c r="Z17" s="317"/>
    </row>
    <row r="18" spans="1:26" ht="17.649999999999999">
      <c r="A18" s="319" t="s">
        <v>145</v>
      </c>
      <c r="B18" s="286">
        <v>500000</v>
      </c>
      <c r="C18" s="319"/>
      <c r="D18" s="323"/>
      <c r="E18" s="317"/>
      <c r="F18" s="317"/>
      <c r="G18" s="317"/>
      <c r="H18" s="317"/>
      <c r="I18" s="317"/>
      <c r="J18" s="317"/>
      <c r="K18" s="317"/>
      <c r="L18" s="317"/>
      <c r="M18" s="317"/>
      <c r="N18" s="317"/>
      <c r="O18" s="317"/>
      <c r="P18" s="317"/>
      <c r="Q18" s="317"/>
      <c r="R18" s="317"/>
      <c r="S18" s="317"/>
      <c r="T18" s="317"/>
      <c r="U18" s="317"/>
      <c r="V18" s="317"/>
      <c r="W18" s="317"/>
      <c r="X18" s="317"/>
      <c r="Y18" s="317"/>
      <c r="Z18" s="317"/>
    </row>
    <row r="19" spans="1:26" ht="17.649999999999999">
      <c r="A19" s="319" t="s">
        <v>146</v>
      </c>
      <c r="B19" s="284">
        <v>500000</v>
      </c>
      <c r="C19" s="319"/>
      <c r="D19" s="322"/>
      <c r="E19" s="317"/>
      <c r="F19" s="317"/>
      <c r="G19" s="317"/>
      <c r="H19" s="317"/>
      <c r="I19" s="317"/>
      <c r="J19" s="317"/>
      <c r="K19" s="317"/>
      <c r="L19" s="317"/>
      <c r="M19" s="317"/>
      <c r="N19" s="317"/>
      <c r="O19" s="317"/>
      <c r="P19" s="317"/>
      <c r="Q19" s="317"/>
      <c r="R19" s="317"/>
      <c r="S19" s="317"/>
      <c r="T19" s="317"/>
      <c r="U19" s="317"/>
      <c r="V19" s="317"/>
      <c r="W19" s="317"/>
      <c r="X19" s="317"/>
      <c r="Y19" s="317"/>
      <c r="Z19" s="317"/>
    </row>
    <row r="20" spans="1:26" ht="17.649999999999999">
      <c r="A20" s="326" t="s">
        <v>147</v>
      </c>
      <c r="B20" s="286">
        <v>200000</v>
      </c>
      <c r="C20" s="319"/>
      <c r="D20" s="323"/>
      <c r="E20" s="317"/>
      <c r="F20" s="317"/>
      <c r="G20" s="317"/>
      <c r="H20" s="317"/>
      <c r="I20" s="317"/>
      <c r="J20" s="317"/>
      <c r="K20" s="317"/>
      <c r="L20" s="317"/>
      <c r="M20" s="317"/>
      <c r="N20" s="317"/>
      <c r="O20" s="317"/>
      <c r="P20" s="317"/>
      <c r="Q20" s="317"/>
      <c r="R20" s="317"/>
      <c r="S20" s="317"/>
      <c r="T20" s="317"/>
      <c r="U20" s="317"/>
      <c r="V20" s="317"/>
      <c r="W20" s="317"/>
      <c r="X20" s="317"/>
      <c r="Y20" s="317"/>
      <c r="Z20" s="317"/>
    </row>
    <row r="21" spans="1:26" ht="17.649999999999999">
      <c r="A21" s="319" t="s">
        <v>148</v>
      </c>
      <c r="B21" s="285"/>
      <c r="C21" s="319"/>
      <c r="D21" s="322"/>
      <c r="E21" s="317"/>
      <c r="F21" s="317"/>
      <c r="G21" s="317"/>
      <c r="H21" s="317"/>
      <c r="I21" s="317"/>
      <c r="J21" s="317"/>
      <c r="K21" s="317"/>
      <c r="L21" s="317"/>
      <c r="M21" s="317"/>
      <c r="N21" s="317"/>
      <c r="O21" s="317"/>
      <c r="P21" s="317"/>
      <c r="Q21" s="317"/>
      <c r="R21" s="317"/>
      <c r="S21" s="317"/>
      <c r="T21" s="317"/>
      <c r="U21" s="317"/>
      <c r="V21" s="317"/>
      <c r="W21" s="317"/>
      <c r="X21" s="317"/>
      <c r="Y21" s="317"/>
      <c r="Z21" s="317"/>
    </row>
    <row r="22" spans="1:26" ht="17.649999999999999">
      <c r="A22" s="327" t="s">
        <v>149</v>
      </c>
      <c r="B22" s="324">
        <f>SUM(B23:B25)</f>
        <v>5000000</v>
      </c>
      <c r="C22" s="319" t="s">
        <v>150</v>
      </c>
      <c r="D22" s="325">
        <f>SUM(D23:D25)</f>
        <v>2000000</v>
      </c>
      <c r="E22" s="317"/>
      <c r="F22" s="317"/>
      <c r="G22" s="317"/>
      <c r="H22" s="317"/>
      <c r="I22" s="317"/>
      <c r="J22" s="317"/>
      <c r="K22" s="317"/>
      <c r="L22" s="317"/>
      <c r="M22" s="317"/>
      <c r="N22" s="317"/>
      <c r="O22" s="317"/>
      <c r="P22" s="317"/>
      <c r="Q22" s="317"/>
      <c r="R22" s="317"/>
      <c r="S22" s="317"/>
      <c r="T22" s="317"/>
      <c r="U22" s="317"/>
      <c r="V22" s="317"/>
      <c r="W22" s="317"/>
      <c r="X22" s="317"/>
      <c r="Y22" s="317"/>
      <c r="Z22" s="317"/>
    </row>
    <row r="23" spans="1:26" ht="17.649999999999999">
      <c r="A23" s="319" t="s">
        <v>151</v>
      </c>
      <c r="B23" s="286">
        <v>5000000</v>
      </c>
      <c r="C23" s="319" t="s">
        <v>152</v>
      </c>
      <c r="D23" s="328">
        <v>2000000</v>
      </c>
      <c r="E23" s="317"/>
      <c r="F23" s="317"/>
      <c r="G23" s="317"/>
      <c r="H23" s="317"/>
      <c r="I23" s="317"/>
      <c r="J23" s="317"/>
      <c r="K23" s="317"/>
      <c r="L23" s="317"/>
      <c r="M23" s="317"/>
      <c r="N23" s="317"/>
      <c r="O23" s="317"/>
      <c r="P23" s="317"/>
      <c r="Q23" s="317"/>
      <c r="R23" s="317"/>
      <c r="S23" s="317"/>
      <c r="T23" s="317"/>
      <c r="U23" s="317"/>
      <c r="V23" s="317"/>
      <c r="W23" s="317"/>
      <c r="X23" s="317"/>
      <c r="Y23" s="317"/>
      <c r="Z23" s="317"/>
    </row>
    <row r="24" spans="1:26" ht="17.649999999999999">
      <c r="A24" s="319" t="s">
        <v>153</v>
      </c>
      <c r="B24" s="287"/>
      <c r="C24" s="319" t="s">
        <v>154</v>
      </c>
      <c r="D24" s="323"/>
      <c r="E24" s="317"/>
      <c r="F24" s="317"/>
      <c r="G24" s="317"/>
      <c r="H24" s="317"/>
      <c r="I24" s="317"/>
      <c r="J24" s="317"/>
      <c r="K24" s="317"/>
      <c r="L24" s="317"/>
      <c r="M24" s="317"/>
      <c r="N24" s="317"/>
      <c r="O24" s="317"/>
      <c r="P24" s="317"/>
      <c r="Q24" s="317"/>
      <c r="R24" s="317"/>
      <c r="S24" s="317"/>
      <c r="T24" s="317"/>
      <c r="U24" s="317"/>
      <c r="V24" s="317"/>
      <c r="W24" s="317"/>
      <c r="X24" s="317"/>
      <c r="Y24" s="317"/>
      <c r="Z24" s="317"/>
    </row>
    <row r="25" spans="1:26" ht="17.649999999999999">
      <c r="A25" s="319" t="s">
        <v>141</v>
      </c>
      <c r="B25" s="287"/>
      <c r="C25" s="319" t="s">
        <v>141</v>
      </c>
      <c r="D25" s="322"/>
      <c r="E25" s="317"/>
      <c r="F25" s="317"/>
      <c r="G25" s="317"/>
      <c r="H25" s="317"/>
      <c r="I25" s="317"/>
      <c r="J25" s="317"/>
      <c r="K25" s="317"/>
      <c r="L25" s="317"/>
      <c r="M25" s="317"/>
      <c r="N25" s="317"/>
      <c r="O25" s="317"/>
      <c r="P25" s="317"/>
      <c r="Q25" s="317"/>
      <c r="R25" s="317"/>
      <c r="S25" s="317"/>
      <c r="T25" s="317"/>
      <c r="U25" s="317"/>
      <c r="V25" s="317"/>
      <c r="W25" s="317"/>
      <c r="X25" s="317"/>
      <c r="Y25" s="317"/>
      <c r="Z25" s="317"/>
    </row>
    <row r="26" spans="1:26" ht="17.649999999999999">
      <c r="A26" s="326" t="s">
        <v>155</v>
      </c>
      <c r="B26" s="324">
        <f>SUM(B27:B29)</f>
        <v>5300000</v>
      </c>
      <c r="C26" s="319" t="s">
        <v>156</v>
      </c>
      <c r="D26" s="325">
        <f>SUM(D27:D29)</f>
        <v>2000000</v>
      </c>
      <c r="E26" s="317"/>
      <c r="F26" s="317"/>
      <c r="G26" s="317"/>
      <c r="H26" s="317"/>
      <c r="I26" s="317"/>
      <c r="J26" s="317"/>
      <c r="K26" s="317"/>
      <c r="L26" s="317"/>
      <c r="M26" s="317"/>
      <c r="N26" s="317"/>
      <c r="O26" s="317"/>
      <c r="P26" s="317"/>
      <c r="Q26" s="317"/>
      <c r="R26" s="317"/>
      <c r="S26" s="317"/>
      <c r="T26" s="317"/>
      <c r="U26" s="317"/>
      <c r="V26" s="317"/>
      <c r="W26" s="317"/>
      <c r="X26" s="317"/>
      <c r="Y26" s="317"/>
      <c r="Z26" s="317"/>
    </row>
    <row r="27" spans="1:26" ht="17.649999999999999">
      <c r="A27" s="319" t="s">
        <v>157</v>
      </c>
      <c r="B27" s="284">
        <v>5000000</v>
      </c>
      <c r="C27" s="319" t="s">
        <v>158</v>
      </c>
      <c r="D27" s="322">
        <v>2000000</v>
      </c>
      <c r="E27" s="317"/>
      <c r="F27" s="317"/>
      <c r="G27" s="317"/>
      <c r="H27" s="317"/>
      <c r="I27" s="317"/>
      <c r="J27" s="317"/>
      <c r="K27" s="317"/>
      <c r="L27" s="317"/>
      <c r="M27" s="317"/>
      <c r="N27" s="317"/>
      <c r="O27" s="317"/>
      <c r="P27" s="317"/>
      <c r="Q27" s="317"/>
      <c r="R27" s="317"/>
      <c r="S27" s="317"/>
      <c r="T27" s="317"/>
      <c r="U27" s="317"/>
      <c r="V27" s="317"/>
      <c r="W27" s="317"/>
      <c r="X27" s="317"/>
      <c r="Y27" s="317"/>
      <c r="Z27" s="317"/>
    </row>
    <row r="28" spans="1:26" ht="17.649999999999999">
      <c r="A28" s="319" t="s">
        <v>159</v>
      </c>
      <c r="B28" s="287">
        <v>300000</v>
      </c>
      <c r="C28" s="319" t="s">
        <v>160</v>
      </c>
      <c r="D28" s="323"/>
      <c r="E28" s="317"/>
      <c r="F28" s="317"/>
      <c r="G28" s="317"/>
      <c r="H28" s="317"/>
      <c r="I28" s="317"/>
      <c r="J28" s="317"/>
      <c r="K28" s="317"/>
      <c r="L28" s="317"/>
      <c r="M28" s="317"/>
      <c r="N28" s="317"/>
      <c r="O28" s="317"/>
      <c r="P28" s="317"/>
      <c r="Q28" s="317"/>
      <c r="R28" s="317"/>
      <c r="S28" s="317"/>
      <c r="T28" s="317"/>
      <c r="U28" s="317"/>
      <c r="V28" s="317"/>
      <c r="W28" s="317"/>
      <c r="X28" s="317"/>
      <c r="Y28" s="317"/>
      <c r="Z28" s="317"/>
    </row>
    <row r="29" spans="1:26" ht="17.649999999999999">
      <c r="A29" s="319" t="s">
        <v>141</v>
      </c>
      <c r="B29" s="285"/>
      <c r="C29" s="319" t="s">
        <v>141</v>
      </c>
      <c r="D29" s="322"/>
      <c r="E29" s="317"/>
      <c r="F29" s="317"/>
      <c r="G29" s="317"/>
      <c r="H29" s="317"/>
      <c r="I29" s="317"/>
      <c r="J29" s="317"/>
      <c r="K29" s="317"/>
      <c r="L29" s="317"/>
      <c r="M29" s="317"/>
      <c r="N29" s="317"/>
      <c r="O29" s="317"/>
      <c r="P29" s="317"/>
      <c r="Q29" s="317"/>
      <c r="R29" s="317"/>
      <c r="S29" s="317"/>
      <c r="T29" s="317"/>
      <c r="U29" s="317"/>
      <c r="V29" s="317"/>
      <c r="W29" s="317"/>
      <c r="X29" s="317"/>
      <c r="Y29" s="317"/>
      <c r="Z29" s="317"/>
    </row>
    <row r="30" spans="1:26" ht="17.649999999999999">
      <c r="A30" s="319" t="s">
        <v>161</v>
      </c>
      <c r="B30" s="324">
        <f>B4+B8+B26</f>
        <v>12680000</v>
      </c>
      <c r="C30" s="319" t="s">
        <v>162</v>
      </c>
      <c r="D30" s="325">
        <f>D4+D8+D26</f>
        <v>4150001</v>
      </c>
      <c r="E30" s="317"/>
      <c r="F30" s="317"/>
      <c r="G30" s="317"/>
      <c r="H30" s="317"/>
      <c r="I30" s="317"/>
      <c r="J30" s="317"/>
      <c r="K30" s="317"/>
      <c r="L30" s="317"/>
      <c r="M30" s="317"/>
      <c r="N30" s="317"/>
      <c r="O30" s="317"/>
      <c r="P30" s="317"/>
      <c r="Q30" s="317"/>
      <c r="R30" s="317"/>
      <c r="S30" s="317"/>
      <c r="T30" s="317"/>
      <c r="U30" s="317"/>
      <c r="V30" s="317"/>
      <c r="W30" s="317"/>
      <c r="X30" s="317"/>
      <c r="Y30" s="317"/>
      <c r="Z30" s="317"/>
    </row>
    <row r="31" spans="1:26" ht="17.649999999999999">
      <c r="A31" s="329" t="s">
        <v>163</v>
      </c>
      <c r="B31" s="330"/>
      <c r="C31" s="327" t="s">
        <v>164</v>
      </c>
      <c r="D31" s="331"/>
      <c r="E31" s="317"/>
      <c r="F31" s="317"/>
      <c r="G31" s="317"/>
      <c r="H31" s="317"/>
      <c r="I31" s="317"/>
      <c r="J31" s="317"/>
      <c r="K31" s="317"/>
      <c r="L31" s="317"/>
      <c r="M31" s="317"/>
      <c r="N31" s="317"/>
      <c r="O31" s="317"/>
      <c r="P31" s="317"/>
      <c r="Q31" s="317"/>
      <c r="R31" s="317"/>
      <c r="S31" s="317"/>
      <c r="T31" s="317"/>
      <c r="U31" s="317"/>
      <c r="V31" s="317"/>
      <c r="W31" s="317"/>
      <c r="X31" s="317"/>
      <c r="Y31" s="317"/>
      <c r="Z31" s="317"/>
    </row>
    <row r="32" spans="1:26" ht="17.649999999999999">
      <c r="A32" s="319"/>
      <c r="B32" s="324"/>
      <c r="C32" s="319" t="s">
        <v>165</v>
      </c>
      <c r="D32" s="325">
        <f>B30-D30</f>
        <v>8529999</v>
      </c>
      <c r="E32" s="317"/>
      <c r="F32" s="317"/>
      <c r="G32" s="317"/>
      <c r="H32" s="317"/>
      <c r="I32" s="317"/>
      <c r="J32" s="317"/>
      <c r="K32" s="317"/>
      <c r="L32" s="317"/>
      <c r="M32" s="317"/>
      <c r="N32" s="317"/>
      <c r="O32" s="317"/>
      <c r="P32" s="317"/>
      <c r="Q32" s="317"/>
      <c r="R32" s="317"/>
      <c r="S32" s="317"/>
      <c r="T32" s="317"/>
      <c r="U32" s="317"/>
      <c r="V32" s="317"/>
      <c r="W32" s="317"/>
      <c r="X32" s="317"/>
      <c r="Y32" s="317"/>
      <c r="Z32" s="317"/>
    </row>
    <row r="33" spans="1:26" ht="17.649999999999999">
      <c r="A33" s="319"/>
      <c r="B33" s="332"/>
      <c r="C33" s="319" t="s">
        <v>166</v>
      </c>
      <c r="D33" s="333"/>
      <c r="E33" s="317"/>
      <c r="F33" s="317"/>
      <c r="G33" s="317"/>
      <c r="H33" s="317"/>
      <c r="I33" s="317"/>
      <c r="J33" s="317"/>
      <c r="K33" s="317"/>
      <c r="L33" s="317"/>
      <c r="M33" s="317"/>
      <c r="N33" s="317"/>
      <c r="O33" s="317"/>
      <c r="P33" s="317"/>
      <c r="Q33" s="317"/>
      <c r="R33" s="317"/>
      <c r="S33" s="317"/>
      <c r="T33" s="317"/>
      <c r="U33" s="317"/>
      <c r="V33" s="317"/>
      <c r="W33" s="317"/>
      <c r="X33" s="317"/>
      <c r="Y33" s="317"/>
      <c r="Z33" s="317"/>
    </row>
    <row r="34" spans="1:26">
      <c r="A34" s="317"/>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row>
    <row r="35" spans="1:26">
      <c r="A35" s="317"/>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row>
    <row r="36" spans="1:26">
      <c r="A36" s="317"/>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row>
    <row r="37" spans="1:26">
      <c r="A37" s="317"/>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row>
    <row r="38" spans="1:26">
      <c r="A38" s="317"/>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row>
    <row r="39" spans="1:26">
      <c r="A39" s="317"/>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row>
    <row r="40" spans="1:26">
      <c r="A40" s="317"/>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row>
    <row r="41" spans="1:26">
      <c r="A41" s="317"/>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row>
    <row r="42" spans="1:26">
      <c r="A42" s="317"/>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row>
    <row r="43" spans="1:26">
      <c r="A43" s="317"/>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row>
    <row r="44" spans="1:26">
      <c r="A44" s="317"/>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row>
    <row r="45" spans="1:26">
      <c r="A45" s="317"/>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row>
    <row r="46" spans="1:26">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row>
    <row r="47" spans="1:26">
      <c r="A47" s="317"/>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row>
    <row r="48" spans="1:26">
      <c r="A48" s="317"/>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row>
    <row r="49" spans="1:26">
      <c r="A49" s="317"/>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row>
    <row r="50" spans="1:26">
      <c r="A50" s="317"/>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row>
    <row r="51" spans="1:26">
      <c r="A51" s="317"/>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row>
    <row r="52" spans="1:26">
      <c r="A52" s="317"/>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row>
    <row r="53" spans="1:26">
      <c r="A53" s="317"/>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row>
    <row r="54" spans="1:26">
      <c r="A54" s="317"/>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row>
    <row r="55" spans="1:26">
      <c r="A55" s="317"/>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row>
    <row r="56" spans="1:26">
      <c r="A56" s="317"/>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row>
    <row r="57" spans="1:26">
      <c r="A57" s="317"/>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row>
    <row r="58" spans="1:26">
      <c r="A58" s="317"/>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row>
    <row r="59" spans="1:26">
      <c r="A59" s="317"/>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row>
    <row r="60" spans="1:26">
      <c r="A60" s="317"/>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row>
    <row r="61" spans="1:26">
      <c r="A61" s="317"/>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row>
    <row r="62" spans="1:26">
      <c r="A62" s="317"/>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row>
    <row r="63" spans="1:26">
      <c r="A63" s="317"/>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row>
    <row r="64" spans="1:26">
      <c r="A64" s="317"/>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row>
    <row r="65" spans="1:26">
      <c r="A65" s="317"/>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row>
    <row r="66" spans="1:26">
      <c r="A66" s="317"/>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row>
    <row r="67" spans="1:26">
      <c r="A67" s="317"/>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row>
    <row r="68" spans="1:26">
      <c r="A68" s="317"/>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row>
    <row r="69" spans="1:26">
      <c r="A69" s="317"/>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row>
    <row r="70" spans="1:26">
      <c r="A70" s="317"/>
      <c r="B70" s="317"/>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row>
    <row r="71" spans="1:26">
      <c r="A71" s="317"/>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row>
    <row r="72" spans="1:26">
      <c r="A72" s="317"/>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row>
    <row r="73" spans="1:26">
      <c r="A73" s="317"/>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row>
    <row r="74" spans="1:26">
      <c r="A74" s="317"/>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row>
    <row r="75" spans="1:26">
      <c r="A75" s="317"/>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row>
    <row r="76" spans="1:26">
      <c r="A76" s="317"/>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row>
    <row r="77" spans="1:26">
      <c r="A77" s="317"/>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row>
    <row r="78" spans="1:26">
      <c r="A78" s="317"/>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row>
    <row r="79" spans="1:26">
      <c r="A79" s="317"/>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row>
    <row r="80" spans="1:26">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row>
    <row r="81" spans="1:26">
      <c r="A81" s="317"/>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row>
    <row r="82" spans="1:26">
      <c r="A82" s="317"/>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row>
    <row r="83" spans="1:26">
      <c r="A83" s="317"/>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row>
    <row r="84" spans="1:26">
      <c r="A84" s="317"/>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row>
    <row r="85" spans="1:26">
      <c r="A85" s="317"/>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row>
    <row r="86" spans="1:26">
      <c r="A86" s="317"/>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row>
    <row r="87" spans="1:26">
      <c r="A87" s="317"/>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row>
    <row r="88" spans="1:26">
      <c r="A88" s="317"/>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row>
    <row r="89" spans="1:26">
      <c r="A89" s="317"/>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row>
    <row r="90" spans="1:26">
      <c r="A90" s="317"/>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row>
    <row r="91" spans="1:26">
      <c r="A91" s="317"/>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row>
    <row r="92" spans="1:26">
      <c r="A92" s="317"/>
      <c r="B92" s="317"/>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row>
    <row r="93" spans="1:26">
      <c r="A93" s="317"/>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row>
    <row r="94" spans="1:26">
      <c r="A94" s="317"/>
      <c r="B94" s="317"/>
      <c r="C94" s="317"/>
      <c r="D94" s="317"/>
      <c r="E94" s="317"/>
      <c r="F94" s="317"/>
      <c r="G94" s="317"/>
      <c r="H94" s="317"/>
      <c r="I94" s="317"/>
      <c r="J94" s="317"/>
      <c r="K94" s="317"/>
      <c r="L94" s="317"/>
      <c r="M94" s="317"/>
      <c r="N94" s="317"/>
      <c r="O94" s="317"/>
      <c r="P94" s="317"/>
      <c r="Q94" s="317"/>
      <c r="R94" s="317"/>
      <c r="S94" s="317"/>
      <c r="T94" s="317"/>
      <c r="U94" s="317"/>
      <c r="V94" s="317"/>
      <c r="W94" s="317"/>
      <c r="X94" s="317"/>
      <c r="Y94" s="317"/>
      <c r="Z94" s="317"/>
    </row>
    <row r="95" spans="1:26">
      <c r="A95" s="317"/>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row>
    <row r="96" spans="1:26">
      <c r="A96" s="317"/>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row>
    <row r="97" spans="1:26">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row>
    <row r="98" spans="1:26">
      <c r="A98" s="317"/>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c r="Z98" s="317"/>
    </row>
    <row r="99" spans="1:26">
      <c r="A99" s="317"/>
      <c r="B99" s="317"/>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row>
    <row r="100" spans="1:26">
      <c r="A100" s="317"/>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row>
    <row r="101" spans="1:26">
      <c r="A101" s="317"/>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row>
    <row r="102" spans="1:26">
      <c r="A102" s="317"/>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row>
    <row r="103" spans="1:26">
      <c r="A103" s="317"/>
      <c r="B103" s="317"/>
      <c r="C103" s="317"/>
      <c r="D103" s="317"/>
      <c r="E103" s="317"/>
      <c r="F103" s="317"/>
      <c r="G103" s="317"/>
      <c r="H103" s="317"/>
      <c r="I103" s="317"/>
      <c r="J103" s="317"/>
      <c r="K103" s="317"/>
      <c r="L103" s="317"/>
      <c r="M103" s="317"/>
      <c r="N103" s="317"/>
      <c r="O103" s="317"/>
      <c r="P103" s="317"/>
      <c r="Q103" s="317"/>
      <c r="R103" s="317"/>
      <c r="S103" s="317"/>
      <c r="T103" s="317"/>
      <c r="U103" s="317"/>
      <c r="V103" s="317"/>
      <c r="W103" s="317"/>
      <c r="X103" s="317"/>
      <c r="Y103" s="317"/>
      <c r="Z103" s="317"/>
    </row>
    <row r="104" spans="1:26">
      <c r="A104" s="317"/>
      <c r="B104" s="317"/>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row>
    <row r="105" spans="1:26">
      <c r="A105" s="317"/>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row>
    <row r="106" spans="1:26">
      <c r="A106" s="317"/>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row>
    <row r="107" spans="1:26">
      <c r="A107" s="317"/>
      <c r="B107" s="317"/>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row>
    <row r="108" spans="1:26">
      <c r="A108" s="317"/>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row>
    <row r="109" spans="1:26">
      <c r="A109" s="317"/>
      <c r="B109" s="317"/>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317"/>
      <c r="Z109" s="317"/>
    </row>
    <row r="110" spans="1:26">
      <c r="A110" s="317"/>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row>
    <row r="111" spans="1:26">
      <c r="A111" s="317"/>
      <c r="B111" s="317"/>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row>
    <row r="112" spans="1:26">
      <c r="A112" s="317"/>
      <c r="B112" s="317"/>
      <c r="C112" s="317"/>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c r="Z112" s="317"/>
    </row>
    <row r="113" spans="1:26">
      <c r="A113" s="317"/>
      <c r="B113" s="317"/>
      <c r="C113" s="317"/>
      <c r="D113" s="317"/>
      <c r="E113" s="317"/>
      <c r="F113" s="317"/>
      <c r="G113" s="317"/>
      <c r="H113" s="317"/>
      <c r="I113" s="317"/>
      <c r="J113" s="317"/>
      <c r="K113" s="317"/>
      <c r="L113" s="317"/>
      <c r="M113" s="317"/>
      <c r="N113" s="317"/>
      <c r="O113" s="317"/>
      <c r="P113" s="317"/>
      <c r="Q113" s="317"/>
      <c r="R113" s="317"/>
      <c r="S113" s="317"/>
      <c r="T113" s="317"/>
      <c r="U113" s="317"/>
      <c r="V113" s="317"/>
      <c r="W113" s="317"/>
      <c r="X113" s="317"/>
      <c r="Y113" s="317"/>
      <c r="Z113" s="317"/>
    </row>
    <row r="114" spans="1:26">
      <c r="A114" s="317"/>
      <c r="B114" s="317"/>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row>
    <row r="115" spans="1:26">
      <c r="A115" s="317"/>
      <c r="B115" s="317"/>
      <c r="C115" s="317"/>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row>
    <row r="116" spans="1:26">
      <c r="A116" s="317"/>
      <c r="B116" s="317"/>
      <c r="C116" s="317"/>
      <c r="D116" s="317"/>
      <c r="E116" s="317"/>
      <c r="F116" s="317"/>
      <c r="G116" s="317"/>
      <c r="H116" s="317"/>
      <c r="I116" s="317"/>
      <c r="J116" s="317"/>
      <c r="K116" s="317"/>
      <c r="L116" s="317"/>
      <c r="M116" s="317"/>
      <c r="N116" s="317"/>
      <c r="O116" s="317"/>
      <c r="P116" s="317"/>
      <c r="Q116" s="317"/>
      <c r="R116" s="317"/>
      <c r="S116" s="317"/>
      <c r="T116" s="317"/>
      <c r="U116" s="317"/>
      <c r="V116" s="317"/>
      <c r="W116" s="317"/>
      <c r="X116" s="317"/>
      <c r="Y116" s="317"/>
      <c r="Z116" s="317"/>
    </row>
    <row r="117" spans="1:26">
      <c r="A117" s="317"/>
      <c r="B117" s="317"/>
      <c r="C117" s="317"/>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row>
    <row r="118" spans="1:26">
      <c r="A118" s="317"/>
      <c r="B118" s="317"/>
      <c r="C118" s="317"/>
      <c r="D118" s="317"/>
      <c r="E118" s="317"/>
      <c r="F118" s="317"/>
      <c r="G118" s="317"/>
      <c r="H118" s="317"/>
      <c r="I118" s="317"/>
      <c r="J118" s="317"/>
      <c r="K118" s="317"/>
      <c r="L118" s="317"/>
      <c r="M118" s="317"/>
      <c r="N118" s="317"/>
      <c r="O118" s="317"/>
      <c r="P118" s="317"/>
      <c r="Q118" s="317"/>
      <c r="R118" s="317"/>
      <c r="S118" s="317"/>
      <c r="T118" s="317"/>
      <c r="U118" s="317"/>
      <c r="V118" s="317"/>
      <c r="W118" s="317"/>
      <c r="X118" s="317"/>
      <c r="Y118" s="317"/>
      <c r="Z118" s="317"/>
    </row>
    <row r="119" spans="1:26">
      <c r="A119" s="317"/>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row>
    <row r="120" spans="1:26">
      <c r="A120" s="317"/>
      <c r="B120" s="317"/>
      <c r="C120" s="317"/>
      <c r="D120" s="317"/>
      <c r="E120" s="317"/>
      <c r="F120" s="317"/>
      <c r="G120" s="317"/>
      <c r="H120" s="317"/>
      <c r="I120" s="317"/>
      <c r="J120" s="317"/>
      <c r="K120" s="317"/>
      <c r="L120" s="317"/>
      <c r="M120" s="317"/>
      <c r="N120" s="317"/>
      <c r="O120" s="317"/>
      <c r="P120" s="317"/>
      <c r="Q120" s="317"/>
      <c r="R120" s="317"/>
      <c r="S120" s="317"/>
      <c r="T120" s="317"/>
      <c r="U120" s="317"/>
      <c r="V120" s="317"/>
      <c r="W120" s="317"/>
      <c r="X120" s="317"/>
      <c r="Y120" s="317"/>
      <c r="Z120" s="317"/>
    </row>
    <row r="121" spans="1:26">
      <c r="A121" s="317"/>
      <c r="B121" s="317"/>
      <c r="C121" s="317"/>
      <c r="D121" s="317"/>
      <c r="E121" s="317"/>
      <c r="F121" s="317"/>
      <c r="G121" s="317"/>
      <c r="H121" s="317"/>
      <c r="I121" s="317"/>
      <c r="J121" s="317"/>
      <c r="K121" s="317"/>
      <c r="L121" s="317"/>
      <c r="M121" s="317"/>
      <c r="N121" s="317"/>
      <c r="O121" s="317"/>
      <c r="P121" s="317"/>
      <c r="Q121" s="317"/>
      <c r="R121" s="317"/>
      <c r="S121" s="317"/>
      <c r="T121" s="317"/>
      <c r="U121" s="317"/>
      <c r="V121" s="317"/>
      <c r="W121" s="317"/>
      <c r="X121" s="317"/>
      <c r="Y121" s="317"/>
      <c r="Z121" s="317"/>
    </row>
    <row r="122" spans="1:26">
      <c r="A122" s="317"/>
      <c r="B122" s="317"/>
      <c r="C122" s="317"/>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row>
    <row r="123" spans="1:26">
      <c r="A123" s="317"/>
      <c r="B123" s="317"/>
      <c r="C123" s="317"/>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c r="Z123" s="317"/>
    </row>
    <row r="124" spans="1:26">
      <c r="A124" s="317"/>
      <c r="B124" s="317"/>
      <c r="C124" s="317"/>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row>
    <row r="125" spans="1:26">
      <c r="A125" s="317"/>
      <c r="B125" s="317"/>
      <c r="C125" s="317"/>
      <c r="D125" s="317"/>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row>
    <row r="126" spans="1:26">
      <c r="A126" s="317"/>
      <c r="B126" s="317"/>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row>
    <row r="127" spans="1:26">
      <c r="A127" s="317"/>
      <c r="B127" s="317"/>
      <c r="C127" s="317"/>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row>
    <row r="128" spans="1:26">
      <c r="A128" s="317"/>
      <c r="B128" s="317"/>
      <c r="C128" s="317"/>
      <c r="D128" s="317"/>
      <c r="E128" s="317"/>
      <c r="F128" s="317"/>
      <c r="G128" s="317"/>
      <c r="H128" s="317"/>
      <c r="I128" s="317"/>
      <c r="J128" s="317"/>
      <c r="K128" s="317"/>
      <c r="L128" s="317"/>
      <c r="M128" s="317"/>
      <c r="N128" s="317"/>
      <c r="O128" s="317"/>
      <c r="P128" s="317"/>
      <c r="Q128" s="317"/>
      <c r="R128" s="317"/>
      <c r="S128" s="317"/>
      <c r="T128" s="317"/>
      <c r="U128" s="317"/>
      <c r="V128" s="317"/>
      <c r="W128" s="317"/>
      <c r="X128" s="317"/>
      <c r="Y128" s="317"/>
      <c r="Z128" s="317"/>
    </row>
    <row r="129" spans="1:26">
      <c r="A129" s="317"/>
      <c r="B129" s="317"/>
      <c r="C129" s="317"/>
      <c r="D129" s="317"/>
      <c r="E129" s="317"/>
      <c r="F129" s="317"/>
      <c r="G129" s="317"/>
      <c r="H129" s="317"/>
      <c r="I129" s="317"/>
      <c r="J129" s="317"/>
      <c r="K129" s="317"/>
      <c r="L129" s="317"/>
      <c r="M129" s="317"/>
      <c r="N129" s="317"/>
      <c r="O129" s="317"/>
      <c r="P129" s="317"/>
      <c r="Q129" s="317"/>
      <c r="R129" s="317"/>
      <c r="S129" s="317"/>
      <c r="T129" s="317"/>
      <c r="U129" s="317"/>
      <c r="V129" s="317"/>
      <c r="W129" s="317"/>
      <c r="X129" s="317"/>
      <c r="Y129" s="317"/>
      <c r="Z129" s="317"/>
    </row>
    <row r="130" spans="1:26">
      <c r="A130" s="317"/>
      <c r="B130" s="317"/>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c r="Z130" s="317"/>
    </row>
    <row r="131" spans="1:26">
      <c r="A131" s="317"/>
      <c r="B131" s="317"/>
      <c r="C131" s="317"/>
      <c r="D131" s="317"/>
      <c r="E131" s="317"/>
      <c r="F131" s="317"/>
      <c r="G131" s="317"/>
      <c r="H131" s="317"/>
      <c r="I131" s="317"/>
      <c r="J131" s="317"/>
      <c r="K131" s="317"/>
      <c r="L131" s="317"/>
      <c r="M131" s="317"/>
      <c r="N131" s="317"/>
      <c r="O131" s="317"/>
      <c r="P131" s="317"/>
      <c r="Q131" s="317"/>
      <c r="R131" s="317"/>
      <c r="S131" s="317"/>
      <c r="T131" s="317"/>
      <c r="U131" s="317"/>
      <c r="V131" s="317"/>
      <c r="W131" s="317"/>
      <c r="X131" s="317"/>
      <c r="Y131" s="317"/>
      <c r="Z131" s="317"/>
    </row>
    <row r="132" spans="1:26">
      <c r="A132" s="317"/>
      <c r="B132" s="317"/>
      <c r="C132" s="317"/>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c r="Z132" s="317"/>
    </row>
    <row r="133" spans="1:26">
      <c r="A133" s="317"/>
      <c r="B133" s="317"/>
      <c r="C133" s="317"/>
      <c r="D133" s="317"/>
      <c r="E133" s="317"/>
      <c r="F133" s="317"/>
      <c r="G133" s="317"/>
      <c r="H133" s="317"/>
      <c r="I133" s="317"/>
      <c r="J133" s="317"/>
      <c r="K133" s="317"/>
      <c r="L133" s="317"/>
      <c r="M133" s="317"/>
      <c r="N133" s="317"/>
      <c r="O133" s="317"/>
      <c r="P133" s="317"/>
      <c r="Q133" s="317"/>
      <c r="R133" s="317"/>
      <c r="S133" s="317"/>
      <c r="T133" s="317"/>
      <c r="U133" s="317"/>
      <c r="V133" s="317"/>
      <c r="W133" s="317"/>
      <c r="X133" s="317"/>
      <c r="Y133" s="317"/>
      <c r="Z133" s="317"/>
    </row>
    <row r="134" spans="1:26">
      <c r="A134" s="317"/>
      <c r="B134" s="317"/>
      <c r="C134" s="317"/>
      <c r="D134" s="317"/>
      <c r="E134" s="317"/>
      <c r="F134" s="317"/>
      <c r="G134" s="317"/>
      <c r="H134" s="317"/>
      <c r="I134" s="317"/>
      <c r="J134" s="317"/>
      <c r="K134" s="317"/>
      <c r="L134" s="317"/>
      <c r="M134" s="317"/>
      <c r="N134" s="317"/>
      <c r="O134" s="317"/>
      <c r="P134" s="317"/>
      <c r="Q134" s="317"/>
      <c r="R134" s="317"/>
      <c r="S134" s="317"/>
      <c r="T134" s="317"/>
      <c r="U134" s="317"/>
      <c r="V134" s="317"/>
      <c r="W134" s="317"/>
      <c r="X134" s="317"/>
      <c r="Y134" s="317"/>
      <c r="Z134" s="317"/>
    </row>
    <row r="135" spans="1:26">
      <c r="A135" s="317"/>
      <c r="B135" s="317"/>
      <c r="C135" s="317"/>
      <c r="D135" s="317"/>
      <c r="E135" s="317"/>
      <c r="F135" s="317"/>
      <c r="G135" s="317"/>
      <c r="H135" s="317"/>
      <c r="I135" s="317"/>
      <c r="J135" s="317"/>
      <c r="K135" s="317"/>
      <c r="L135" s="317"/>
      <c r="M135" s="317"/>
      <c r="N135" s="317"/>
      <c r="O135" s="317"/>
      <c r="P135" s="317"/>
      <c r="Q135" s="317"/>
      <c r="R135" s="317"/>
      <c r="S135" s="317"/>
      <c r="T135" s="317"/>
      <c r="U135" s="317"/>
      <c r="V135" s="317"/>
      <c r="W135" s="317"/>
      <c r="X135" s="317"/>
      <c r="Y135" s="317"/>
      <c r="Z135" s="317"/>
    </row>
    <row r="136" spans="1:26">
      <c r="A136" s="317"/>
      <c r="B136" s="317"/>
      <c r="C136" s="317"/>
      <c r="D136" s="317"/>
      <c r="E136" s="317"/>
      <c r="F136" s="317"/>
      <c r="G136" s="317"/>
      <c r="H136" s="317"/>
      <c r="I136" s="317"/>
      <c r="J136" s="317"/>
      <c r="K136" s="317"/>
      <c r="L136" s="317"/>
      <c r="M136" s="317"/>
      <c r="N136" s="317"/>
      <c r="O136" s="317"/>
      <c r="P136" s="317"/>
      <c r="Q136" s="317"/>
      <c r="R136" s="317"/>
      <c r="S136" s="317"/>
      <c r="T136" s="317"/>
      <c r="U136" s="317"/>
      <c r="V136" s="317"/>
      <c r="W136" s="317"/>
      <c r="X136" s="317"/>
      <c r="Y136" s="317"/>
      <c r="Z136" s="317"/>
    </row>
    <row r="137" spans="1:26">
      <c r="A137" s="317"/>
      <c r="B137" s="317"/>
      <c r="C137" s="317"/>
      <c r="D137" s="317"/>
      <c r="E137" s="317"/>
      <c r="F137" s="317"/>
      <c r="G137" s="317"/>
      <c r="H137" s="317"/>
      <c r="I137" s="317"/>
      <c r="J137" s="317"/>
      <c r="K137" s="317"/>
      <c r="L137" s="317"/>
      <c r="M137" s="317"/>
      <c r="N137" s="317"/>
      <c r="O137" s="317"/>
      <c r="P137" s="317"/>
      <c r="Q137" s="317"/>
      <c r="R137" s="317"/>
      <c r="S137" s="317"/>
      <c r="T137" s="317"/>
      <c r="U137" s="317"/>
      <c r="V137" s="317"/>
      <c r="W137" s="317"/>
      <c r="X137" s="317"/>
      <c r="Y137" s="317"/>
      <c r="Z137" s="317"/>
    </row>
    <row r="138" spans="1:26">
      <c r="A138" s="317"/>
      <c r="B138" s="317"/>
      <c r="C138" s="317"/>
      <c r="D138" s="317"/>
      <c r="E138" s="317"/>
      <c r="F138" s="317"/>
      <c r="G138" s="317"/>
      <c r="H138" s="317"/>
      <c r="I138" s="317"/>
      <c r="J138" s="317"/>
      <c r="K138" s="317"/>
      <c r="L138" s="317"/>
      <c r="M138" s="317"/>
      <c r="N138" s="317"/>
      <c r="O138" s="317"/>
      <c r="P138" s="317"/>
      <c r="Q138" s="317"/>
      <c r="R138" s="317"/>
      <c r="S138" s="317"/>
      <c r="T138" s="317"/>
      <c r="U138" s="317"/>
      <c r="V138" s="317"/>
      <c r="W138" s="317"/>
      <c r="X138" s="317"/>
      <c r="Y138" s="317"/>
      <c r="Z138" s="317"/>
    </row>
    <row r="139" spans="1:26">
      <c r="A139" s="317"/>
      <c r="B139" s="317"/>
      <c r="C139" s="317"/>
      <c r="D139" s="317"/>
      <c r="E139" s="317"/>
      <c r="F139" s="317"/>
      <c r="G139" s="317"/>
      <c r="H139" s="317"/>
      <c r="I139" s="317"/>
      <c r="J139" s="317"/>
      <c r="K139" s="317"/>
      <c r="L139" s="317"/>
      <c r="M139" s="317"/>
      <c r="N139" s="317"/>
      <c r="O139" s="317"/>
      <c r="P139" s="317"/>
      <c r="Q139" s="317"/>
      <c r="R139" s="317"/>
      <c r="S139" s="317"/>
      <c r="T139" s="317"/>
      <c r="U139" s="317"/>
      <c r="V139" s="317"/>
      <c r="W139" s="317"/>
      <c r="X139" s="317"/>
      <c r="Y139" s="317"/>
      <c r="Z139" s="317"/>
    </row>
    <row r="140" spans="1:26">
      <c r="A140" s="317"/>
      <c r="B140" s="317"/>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row>
    <row r="141" spans="1:26">
      <c r="A141" s="317"/>
      <c r="B141" s="317"/>
      <c r="C141" s="317"/>
      <c r="D141" s="317"/>
      <c r="E141" s="317"/>
      <c r="F141" s="317"/>
      <c r="G141" s="317"/>
      <c r="H141" s="317"/>
      <c r="I141" s="317"/>
      <c r="J141" s="317"/>
      <c r="K141" s="317"/>
      <c r="L141" s="317"/>
      <c r="M141" s="317"/>
      <c r="N141" s="317"/>
      <c r="O141" s="317"/>
      <c r="P141" s="317"/>
      <c r="Q141" s="317"/>
      <c r="R141" s="317"/>
      <c r="S141" s="317"/>
      <c r="T141" s="317"/>
      <c r="U141" s="317"/>
      <c r="V141" s="317"/>
      <c r="W141" s="317"/>
      <c r="X141" s="317"/>
      <c r="Y141" s="317"/>
      <c r="Z141" s="317"/>
    </row>
    <row r="142" spans="1:26">
      <c r="A142" s="317"/>
      <c r="B142" s="317"/>
      <c r="C142" s="317"/>
      <c r="D142" s="317"/>
      <c r="E142" s="317"/>
      <c r="F142" s="317"/>
      <c r="G142" s="317"/>
      <c r="H142" s="317"/>
      <c r="I142" s="317"/>
      <c r="J142" s="317"/>
      <c r="K142" s="317"/>
      <c r="L142" s="317"/>
      <c r="M142" s="317"/>
      <c r="N142" s="317"/>
      <c r="O142" s="317"/>
      <c r="P142" s="317"/>
      <c r="Q142" s="317"/>
      <c r="R142" s="317"/>
      <c r="S142" s="317"/>
      <c r="T142" s="317"/>
      <c r="U142" s="317"/>
      <c r="V142" s="317"/>
      <c r="W142" s="317"/>
      <c r="X142" s="317"/>
      <c r="Y142" s="317"/>
      <c r="Z142" s="317"/>
    </row>
    <row r="143" spans="1:26">
      <c r="A143" s="317"/>
      <c r="B143" s="317"/>
      <c r="C143" s="317"/>
      <c r="D143" s="317"/>
      <c r="E143" s="317"/>
      <c r="F143" s="317"/>
      <c r="G143" s="317"/>
      <c r="H143" s="317"/>
      <c r="I143" s="317"/>
      <c r="J143" s="317"/>
      <c r="K143" s="317"/>
      <c r="L143" s="317"/>
      <c r="M143" s="317"/>
      <c r="N143" s="317"/>
      <c r="O143" s="317"/>
      <c r="P143" s="317"/>
      <c r="Q143" s="317"/>
      <c r="R143" s="317"/>
      <c r="S143" s="317"/>
      <c r="T143" s="317"/>
      <c r="U143" s="317"/>
      <c r="V143" s="317"/>
      <c r="W143" s="317"/>
      <c r="X143" s="317"/>
      <c r="Y143" s="317"/>
      <c r="Z143" s="317"/>
    </row>
    <row r="144" spans="1:26">
      <c r="A144" s="317"/>
      <c r="B144" s="317"/>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c r="Z144" s="317"/>
    </row>
    <row r="145" spans="1:26">
      <c r="A145" s="317"/>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row>
    <row r="146" spans="1:26">
      <c r="A146" s="317"/>
      <c r="B146" s="317"/>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row>
    <row r="147" spans="1:26">
      <c r="A147" s="317"/>
      <c r="B147" s="317"/>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row>
    <row r="148" spans="1:26">
      <c r="A148" s="317"/>
      <c r="B148" s="317"/>
      <c r="C148" s="317"/>
      <c r="D148" s="317"/>
      <c r="E148" s="317"/>
      <c r="F148" s="317"/>
      <c r="G148" s="317"/>
      <c r="H148" s="317"/>
      <c r="I148" s="317"/>
      <c r="J148" s="317"/>
      <c r="K148" s="317"/>
      <c r="L148" s="317"/>
      <c r="M148" s="317"/>
      <c r="N148" s="317"/>
      <c r="O148" s="317"/>
      <c r="P148" s="317"/>
      <c r="Q148" s="317"/>
      <c r="R148" s="317"/>
      <c r="S148" s="317"/>
      <c r="T148" s="317"/>
      <c r="U148" s="317"/>
      <c r="V148" s="317"/>
      <c r="W148" s="317"/>
      <c r="X148" s="317"/>
      <c r="Y148" s="317"/>
      <c r="Z148" s="317"/>
    </row>
    <row r="149" spans="1:26">
      <c r="A149" s="317"/>
      <c r="B149" s="317"/>
      <c r="C149" s="317"/>
      <c r="D149" s="317"/>
      <c r="E149" s="317"/>
      <c r="F149" s="317"/>
      <c r="G149" s="317"/>
      <c r="H149" s="317"/>
      <c r="I149" s="317"/>
      <c r="J149" s="317"/>
      <c r="K149" s="317"/>
      <c r="L149" s="317"/>
      <c r="M149" s="317"/>
      <c r="N149" s="317"/>
      <c r="O149" s="317"/>
      <c r="P149" s="317"/>
      <c r="Q149" s="317"/>
      <c r="R149" s="317"/>
      <c r="S149" s="317"/>
      <c r="T149" s="317"/>
      <c r="U149" s="317"/>
      <c r="V149" s="317"/>
      <c r="W149" s="317"/>
      <c r="X149" s="317"/>
      <c r="Y149" s="317"/>
      <c r="Z149" s="317"/>
    </row>
    <row r="150" spans="1:26">
      <c r="A150" s="317"/>
      <c r="B150" s="317"/>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row>
    <row r="151" spans="1:26">
      <c r="A151" s="317"/>
      <c r="B151" s="317"/>
      <c r="C151" s="317"/>
      <c r="D151" s="317"/>
      <c r="E151" s="317"/>
      <c r="F151" s="317"/>
      <c r="G151" s="317"/>
      <c r="H151" s="317"/>
      <c r="I151" s="317"/>
      <c r="J151" s="317"/>
      <c r="K151" s="317"/>
      <c r="L151" s="317"/>
      <c r="M151" s="317"/>
      <c r="N151" s="317"/>
      <c r="O151" s="317"/>
      <c r="P151" s="317"/>
      <c r="Q151" s="317"/>
      <c r="R151" s="317"/>
      <c r="S151" s="317"/>
      <c r="T151" s="317"/>
      <c r="U151" s="317"/>
      <c r="V151" s="317"/>
      <c r="W151" s="317"/>
      <c r="X151" s="317"/>
      <c r="Y151" s="317"/>
      <c r="Z151" s="317"/>
    </row>
    <row r="152" spans="1:26">
      <c r="A152" s="317"/>
      <c r="B152" s="317"/>
      <c r="C152" s="317"/>
      <c r="D152" s="317"/>
      <c r="E152" s="317"/>
      <c r="F152" s="317"/>
      <c r="G152" s="317"/>
      <c r="H152" s="317"/>
      <c r="I152" s="317"/>
      <c r="J152" s="317"/>
      <c r="K152" s="317"/>
      <c r="L152" s="317"/>
      <c r="M152" s="317"/>
      <c r="N152" s="317"/>
      <c r="O152" s="317"/>
      <c r="P152" s="317"/>
      <c r="Q152" s="317"/>
      <c r="R152" s="317"/>
      <c r="S152" s="317"/>
      <c r="T152" s="317"/>
      <c r="U152" s="317"/>
      <c r="V152" s="317"/>
      <c r="W152" s="317"/>
      <c r="X152" s="317"/>
      <c r="Y152" s="317"/>
      <c r="Z152" s="317"/>
    </row>
    <row r="153" spans="1:26">
      <c r="A153" s="317"/>
      <c r="B153" s="317"/>
      <c r="C153" s="317"/>
      <c r="D153" s="317"/>
      <c r="E153" s="317"/>
      <c r="F153" s="317"/>
      <c r="G153" s="317"/>
      <c r="H153" s="317"/>
      <c r="I153" s="317"/>
      <c r="J153" s="317"/>
      <c r="K153" s="317"/>
      <c r="L153" s="317"/>
      <c r="M153" s="317"/>
      <c r="N153" s="317"/>
      <c r="O153" s="317"/>
      <c r="P153" s="317"/>
      <c r="Q153" s="317"/>
      <c r="R153" s="317"/>
      <c r="S153" s="317"/>
      <c r="T153" s="317"/>
      <c r="U153" s="317"/>
      <c r="V153" s="317"/>
      <c r="W153" s="317"/>
      <c r="X153" s="317"/>
      <c r="Y153" s="317"/>
      <c r="Z153" s="317"/>
    </row>
    <row r="154" spans="1:26">
      <c r="A154" s="317"/>
      <c r="B154" s="317"/>
      <c r="C154" s="317"/>
      <c r="D154" s="317"/>
      <c r="E154" s="317"/>
      <c r="F154" s="317"/>
      <c r="G154" s="317"/>
      <c r="H154" s="317"/>
      <c r="I154" s="317"/>
      <c r="J154" s="317"/>
      <c r="K154" s="317"/>
      <c r="L154" s="317"/>
      <c r="M154" s="317"/>
      <c r="N154" s="317"/>
      <c r="O154" s="317"/>
      <c r="P154" s="317"/>
      <c r="Q154" s="317"/>
      <c r="R154" s="317"/>
      <c r="S154" s="317"/>
      <c r="T154" s="317"/>
      <c r="U154" s="317"/>
      <c r="V154" s="317"/>
      <c r="W154" s="317"/>
      <c r="X154" s="317"/>
      <c r="Y154" s="317"/>
      <c r="Z154" s="317"/>
    </row>
    <row r="155" spans="1:26">
      <c r="A155" s="317"/>
      <c r="B155" s="317"/>
      <c r="C155" s="317"/>
      <c r="D155" s="317"/>
      <c r="E155" s="317"/>
      <c r="F155" s="317"/>
      <c r="G155" s="317"/>
      <c r="H155" s="317"/>
      <c r="I155" s="317"/>
      <c r="J155" s="317"/>
      <c r="K155" s="317"/>
      <c r="L155" s="317"/>
      <c r="M155" s="317"/>
      <c r="N155" s="317"/>
      <c r="O155" s="317"/>
      <c r="P155" s="317"/>
      <c r="Q155" s="317"/>
      <c r="R155" s="317"/>
      <c r="S155" s="317"/>
      <c r="T155" s="317"/>
      <c r="U155" s="317"/>
      <c r="V155" s="317"/>
      <c r="W155" s="317"/>
      <c r="X155" s="317"/>
      <c r="Y155" s="317"/>
      <c r="Z155" s="317"/>
    </row>
    <row r="156" spans="1:26">
      <c r="A156" s="317"/>
      <c r="B156" s="317"/>
      <c r="C156" s="317"/>
      <c r="D156" s="317"/>
      <c r="E156" s="317"/>
      <c r="F156" s="317"/>
      <c r="G156" s="317"/>
      <c r="H156" s="317"/>
      <c r="I156" s="317"/>
      <c r="J156" s="317"/>
      <c r="K156" s="317"/>
      <c r="L156" s="317"/>
      <c r="M156" s="317"/>
      <c r="N156" s="317"/>
      <c r="O156" s="317"/>
      <c r="P156" s="317"/>
      <c r="Q156" s="317"/>
      <c r="R156" s="317"/>
      <c r="S156" s="317"/>
      <c r="T156" s="317"/>
      <c r="U156" s="317"/>
      <c r="V156" s="317"/>
      <c r="W156" s="317"/>
      <c r="X156" s="317"/>
      <c r="Y156" s="317"/>
      <c r="Z156" s="317"/>
    </row>
    <row r="157" spans="1:26">
      <c r="A157" s="317"/>
      <c r="B157" s="317"/>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row>
    <row r="158" spans="1:26">
      <c r="A158" s="317"/>
      <c r="B158" s="317"/>
      <c r="C158" s="317"/>
      <c r="D158" s="317"/>
      <c r="E158" s="317"/>
      <c r="F158" s="317"/>
      <c r="G158" s="317"/>
      <c r="H158" s="317"/>
      <c r="I158" s="317"/>
      <c r="J158" s="317"/>
      <c r="K158" s="317"/>
      <c r="L158" s="317"/>
      <c r="M158" s="317"/>
      <c r="N158" s="317"/>
      <c r="O158" s="317"/>
      <c r="P158" s="317"/>
      <c r="Q158" s="317"/>
      <c r="R158" s="317"/>
      <c r="S158" s="317"/>
      <c r="T158" s="317"/>
      <c r="U158" s="317"/>
      <c r="V158" s="317"/>
      <c r="W158" s="317"/>
      <c r="X158" s="317"/>
      <c r="Y158" s="317"/>
      <c r="Z158" s="317"/>
    </row>
    <row r="159" spans="1:26">
      <c r="A159" s="317"/>
      <c r="B159" s="317"/>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row>
    <row r="160" spans="1:26">
      <c r="A160" s="317"/>
      <c r="B160" s="317"/>
      <c r="C160" s="317"/>
      <c r="D160" s="317"/>
      <c r="E160" s="317"/>
      <c r="F160" s="317"/>
      <c r="G160" s="317"/>
      <c r="H160" s="317"/>
      <c r="I160" s="317"/>
      <c r="J160" s="317"/>
      <c r="K160" s="317"/>
      <c r="L160" s="317"/>
      <c r="M160" s="317"/>
      <c r="N160" s="317"/>
      <c r="O160" s="317"/>
      <c r="P160" s="317"/>
      <c r="Q160" s="317"/>
      <c r="R160" s="317"/>
      <c r="S160" s="317"/>
      <c r="T160" s="317"/>
      <c r="U160" s="317"/>
      <c r="V160" s="317"/>
      <c r="W160" s="317"/>
      <c r="X160" s="317"/>
      <c r="Y160" s="317"/>
      <c r="Z160" s="317"/>
    </row>
    <row r="161" spans="1:26">
      <c r="A161" s="317"/>
      <c r="B161" s="317"/>
      <c r="C161" s="317"/>
      <c r="D161" s="317"/>
      <c r="E161" s="317"/>
      <c r="F161" s="317"/>
      <c r="G161" s="317"/>
      <c r="H161" s="317"/>
      <c r="I161" s="317"/>
      <c r="J161" s="317"/>
      <c r="K161" s="317"/>
      <c r="L161" s="317"/>
      <c r="M161" s="317"/>
      <c r="N161" s="317"/>
      <c r="O161" s="317"/>
      <c r="P161" s="317"/>
      <c r="Q161" s="317"/>
      <c r="R161" s="317"/>
      <c r="S161" s="317"/>
      <c r="T161" s="317"/>
      <c r="U161" s="317"/>
      <c r="V161" s="317"/>
      <c r="W161" s="317"/>
      <c r="X161" s="317"/>
      <c r="Y161" s="317"/>
      <c r="Z161" s="317"/>
    </row>
    <row r="162" spans="1:26">
      <c r="A162" s="317"/>
      <c r="B162" s="317"/>
      <c r="C162" s="317"/>
      <c r="D162" s="317"/>
      <c r="E162" s="317"/>
      <c r="F162" s="317"/>
      <c r="G162" s="317"/>
      <c r="H162" s="317"/>
      <c r="I162" s="317"/>
      <c r="J162" s="317"/>
      <c r="K162" s="317"/>
      <c r="L162" s="317"/>
      <c r="M162" s="317"/>
      <c r="N162" s="317"/>
      <c r="O162" s="317"/>
      <c r="P162" s="317"/>
      <c r="Q162" s="317"/>
      <c r="R162" s="317"/>
      <c r="S162" s="317"/>
      <c r="T162" s="317"/>
      <c r="U162" s="317"/>
      <c r="V162" s="317"/>
      <c r="W162" s="317"/>
      <c r="X162" s="317"/>
      <c r="Y162" s="317"/>
      <c r="Z162" s="317"/>
    </row>
    <row r="163" spans="1:26">
      <c r="A163" s="317"/>
      <c r="B163" s="317"/>
      <c r="C163" s="317"/>
      <c r="D163" s="317"/>
      <c r="E163" s="317"/>
      <c r="F163" s="317"/>
      <c r="G163" s="317"/>
      <c r="H163" s="317"/>
      <c r="I163" s="317"/>
      <c r="J163" s="317"/>
      <c r="K163" s="317"/>
      <c r="L163" s="317"/>
      <c r="M163" s="317"/>
      <c r="N163" s="317"/>
      <c r="O163" s="317"/>
      <c r="P163" s="317"/>
      <c r="Q163" s="317"/>
      <c r="R163" s="317"/>
      <c r="S163" s="317"/>
      <c r="T163" s="317"/>
      <c r="U163" s="317"/>
      <c r="V163" s="317"/>
      <c r="W163" s="317"/>
      <c r="X163" s="317"/>
      <c r="Y163" s="317"/>
      <c r="Z163" s="317"/>
    </row>
    <row r="164" spans="1:26">
      <c r="A164" s="317"/>
      <c r="B164" s="317"/>
      <c r="C164" s="317"/>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7"/>
    </row>
    <row r="165" spans="1:26">
      <c r="A165" s="317"/>
      <c r="B165" s="317"/>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row>
    <row r="166" spans="1:26">
      <c r="A166" s="317"/>
      <c r="B166" s="317"/>
      <c r="C166" s="317"/>
      <c r="D166" s="317"/>
      <c r="E166" s="317"/>
      <c r="F166" s="317"/>
      <c r="G166" s="317"/>
      <c r="H166" s="317"/>
      <c r="I166" s="317"/>
      <c r="J166" s="317"/>
      <c r="K166" s="317"/>
      <c r="L166" s="317"/>
      <c r="M166" s="317"/>
      <c r="N166" s="317"/>
      <c r="O166" s="317"/>
      <c r="P166" s="317"/>
      <c r="Q166" s="317"/>
      <c r="R166" s="317"/>
      <c r="S166" s="317"/>
      <c r="T166" s="317"/>
      <c r="U166" s="317"/>
      <c r="V166" s="317"/>
      <c r="W166" s="317"/>
      <c r="X166" s="317"/>
      <c r="Y166" s="317"/>
      <c r="Z166" s="317"/>
    </row>
    <row r="167" spans="1:26">
      <c r="A167" s="317"/>
      <c r="B167" s="317"/>
      <c r="C167" s="317"/>
      <c r="D167" s="317"/>
      <c r="E167" s="317"/>
      <c r="F167" s="317"/>
      <c r="G167" s="317"/>
      <c r="H167" s="317"/>
      <c r="I167" s="317"/>
      <c r="J167" s="317"/>
      <c r="K167" s="317"/>
      <c r="L167" s="317"/>
      <c r="M167" s="317"/>
      <c r="N167" s="317"/>
      <c r="O167" s="317"/>
      <c r="P167" s="317"/>
      <c r="Q167" s="317"/>
      <c r="R167" s="317"/>
      <c r="S167" s="317"/>
      <c r="T167" s="317"/>
      <c r="U167" s="317"/>
      <c r="V167" s="317"/>
      <c r="W167" s="317"/>
      <c r="X167" s="317"/>
      <c r="Y167" s="317"/>
      <c r="Z167" s="317"/>
    </row>
    <row r="168" spans="1:26">
      <c r="A168" s="317"/>
      <c r="B168" s="317"/>
      <c r="C168" s="317"/>
      <c r="D168" s="317"/>
      <c r="E168" s="317"/>
      <c r="F168" s="317"/>
      <c r="G168" s="317"/>
      <c r="H168" s="317"/>
      <c r="I168" s="317"/>
      <c r="J168" s="317"/>
      <c r="K168" s="317"/>
      <c r="L168" s="317"/>
      <c r="M168" s="317"/>
      <c r="N168" s="317"/>
      <c r="O168" s="317"/>
      <c r="P168" s="317"/>
      <c r="Q168" s="317"/>
      <c r="R168" s="317"/>
      <c r="S168" s="317"/>
      <c r="T168" s="317"/>
      <c r="U168" s="317"/>
      <c r="V168" s="317"/>
      <c r="W168" s="317"/>
      <c r="X168" s="317"/>
      <c r="Y168" s="317"/>
      <c r="Z168" s="317"/>
    </row>
    <row r="169" spans="1:26">
      <c r="A169" s="317"/>
      <c r="B169" s="317"/>
      <c r="C169" s="317"/>
      <c r="D169" s="317"/>
      <c r="E169" s="317"/>
      <c r="F169" s="317"/>
      <c r="G169" s="317"/>
      <c r="H169" s="317"/>
      <c r="I169" s="317"/>
      <c r="J169" s="317"/>
      <c r="K169" s="317"/>
      <c r="L169" s="317"/>
      <c r="M169" s="317"/>
      <c r="N169" s="317"/>
      <c r="O169" s="317"/>
      <c r="P169" s="317"/>
      <c r="Q169" s="317"/>
      <c r="R169" s="317"/>
      <c r="S169" s="317"/>
      <c r="T169" s="317"/>
      <c r="U169" s="317"/>
      <c r="V169" s="317"/>
      <c r="W169" s="317"/>
      <c r="X169" s="317"/>
      <c r="Y169" s="317"/>
      <c r="Z169" s="317"/>
    </row>
    <row r="170" spans="1:26">
      <c r="A170" s="317"/>
      <c r="B170" s="317"/>
      <c r="C170" s="317"/>
      <c r="D170" s="317"/>
      <c r="E170" s="317"/>
      <c r="F170" s="317"/>
      <c r="G170" s="317"/>
      <c r="H170" s="317"/>
      <c r="I170" s="317"/>
      <c r="J170" s="317"/>
      <c r="K170" s="317"/>
      <c r="L170" s="317"/>
      <c r="M170" s="317"/>
      <c r="N170" s="317"/>
      <c r="O170" s="317"/>
      <c r="P170" s="317"/>
      <c r="Q170" s="317"/>
      <c r="R170" s="317"/>
      <c r="S170" s="317"/>
      <c r="T170" s="317"/>
      <c r="U170" s="317"/>
      <c r="V170" s="317"/>
      <c r="W170" s="317"/>
      <c r="X170" s="317"/>
      <c r="Y170" s="317"/>
      <c r="Z170" s="317"/>
    </row>
    <row r="171" spans="1:26">
      <c r="A171" s="317"/>
      <c r="B171" s="317"/>
      <c r="C171" s="317"/>
      <c r="D171" s="317"/>
      <c r="E171" s="317"/>
      <c r="F171" s="317"/>
      <c r="G171" s="317"/>
      <c r="H171" s="317"/>
      <c r="I171" s="317"/>
      <c r="J171" s="317"/>
      <c r="K171" s="317"/>
      <c r="L171" s="317"/>
      <c r="M171" s="317"/>
      <c r="N171" s="317"/>
      <c r="O171" s="317"/>
      <c r="P171" s="317"/>
      <c r="Q171" s="317"/>
      <c r="R171" s="317"/>
      <c r="S171" s="317"/>
      <c r="T171" s="317"/>
      <c r="U171" s="317"/>
      <c r="V171" s="317"/>
      <c r="W171" s="317"/>
      <c r="X171" s="317"/>
      <c r="Y171" s="317"/>
      <c r="Z171" s="317"/>
    </row>
    <row r="172" spans="1:26">
      <c r="A172" s="317"/>
      <c r="B172" s="317"/>
      <c r="C172" s="317"/>
      <c r="D172" s="317"/>
      <c r="E172" s="317"/>
      <c r="F172" s="317"/>
      <c r="G172" s="317"/>
      <c r="H172" s="317"/>
      <c r="I172" s="317"/>
      <c r="J172" s="317"/>
      <c r="K172" s="317"/>
      <c r="L172" s="317"/>
      <c r="M172" s="317"/>
      <c r="N172" s="317"/>
      <c r="O172" s="317"/>
      <c r="P172" s="317"/>
      <c r="Q172" s="317"/>
      <c r="R172" s="317"/>
      <c r="S172" s="317"/>
      <c r="T172" s="317"/>
      <c r="U172" s="317"/>
      <c r="V172" s="317"/>
      <c r="W172" s="317"/>
      <c r="X172" s="317"/>
      <c r="Y172" s="317"/>
      <c r="Z172" s="317"/>
    </row>
    <row r="173" spans="1:26">
      <c r="A173" s="317"/>
      <c r="B173" s="317"/>
      <c r="C173" s="317"/>
      <c r="D173" s="317"/>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row>
    <row r="174" spans="1:26">
      <c r="A174" s="317"/>
      <c r="B174" s="317"/>
      <c r="C174" s="317"/>
      <c r="D174" s="317"/>
      <c r="E174" s="317"/>
      <c r="F174" s="317"/>
      <c r="G174" s="317"/>
      <c r="H174" s="317"/>
      <c r="I174" s="317"/>
      <c r="J174" s="317"/>
      <c r="K174" s="317"/>
      <c r="L174" s="317"/>
      <c r="M174" s="317"/>
      <c r="N174" s="317"/>
      <c r="O174" s="317"/>
      <c r="P174" s="317"/>
      <c r="Q174" s="317"/>
      <c r="R174" s="317"/>
      <c r="S174" s="317"/>
      <c r="T174" s="317"/>
      <c r="U174" s="317"/>
      <c r="V174" s="317"/>
      <c r="W174" s="317"/>
      <c r="X174" s="317"/>
      <c r="Y174" s="317"/>
      <c r="Z174" s="317"/>
    </row>
    <row r="175" spans="1:26">
      <c r="A175" s="317"/>
      <c r="B175" s="317"/>
      <c r="C175" s="317"/>
      <c r="D175" s="317"/>
      <c r="E175" s="317"/>
      <c r="F175" s="317"/>
      <c r="G175" s="317"/>
      <c r="H175" s="317"/>
      <c r="I175" s="317"/>
      <c r="J175" s="317"/>
      <c r="K175" s="317"/>
      <c r="L175" s="317"/>
      <c r="M175" s="317"/>
      <c r="N175" s="317"/>
      <c r="O175" s="317"/>
      <c r="P175" s="317"/>
      <c r="Q175" s="317"/>
      <c r="R175" s="317"/>
      <c r="S175" s="317"/>
      <c r="T175" s="317"/>
      <c r="U175" s="317"/>
      <c r="V175" s="317"/>
      <c r="W175" s="317"/>
      <c r="X175" s="317"/>
      <c r="Y175" s="317"/>
      <c r="Z175" s="317"/>
    </row>
    <row r="176" spans="1:26">
      <c r="A176" s="317"/>
      <c r="B176" s="317"/>
      <c r="C176" s="317"/>
      <c r="D176" s="317"/>
      <c r="E176" s="317"/>
      <c r="F176" s="317"/>
      <c r="G176" s="317"/>
      <c r="H176" s="317"/>
      <c r="I176" s="317"/>
      <c r="J176" s="317"/>
      <c r="K176" s="317"/>
      <c r="L176" s="317"/>
      <c r="M176" s="317"/>
      <c r="N176" s="317"/>
      <c r="O176" s="317"/>
      <c r="P176" s="317"/>
      <c r="Q176" s="317"/>
      <c r="R176" s="317"/>
      <c r="S176" s="317"/>
      <c r="T176" s="317"/>
      <c r="U176" s="317"/>
      <c r="V176" s="317"/>
      <c r="W176" s="317"/>
      <c r="X176" s="317"/>
      <c r="Y176" s="317"/>
      <c r="Z176" s="317"/>
    </row>
    <row r="177" spans="1:26">
      <c r="A177" s="317"/>
      <c r="B177" s="317"/>
      <c r="C177" s="317"/>
      <c r="D177" s="317"/>
      <c r="E177" s="317"/>
      <c r="F177" s="317"/>
      <c r="G177" s="317"/>
      <c r="H177" s="317"/>
      <c r="I177" s="317"/>
      <c r="J177" s="317"/>
      <c r="K177" s="317"/>
      <c r="L177" s="317"/>
      <c r="M177" s="317"/>
      <c r="N177" s="317"/>
      <c r="O177" s="317"/>
      <c r="P177" s="317"/>
      <c r="Q177" s="317"/>
      <c r="R177" s="317"/>
      <c r="S177" s="317"/>
      <c r="T177" s="317"/>
      <c r="U177" s="317"/>
      <c r="V177" s="317"/>
      <c r="W177" s="317"/>
      <c r="X177" s="317"/>
      <c r="Y177" s="317"/>
      <c r="Z177" s="317"/>
    </row>
    <row r="178" spans="1:26">
      <c r="A178" s="317"/>
      <c r="B178" s="317"/>
      <c r="C178" s="317"/>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c r="Z178" s="317"/>
    </row>
    <row r="179" spans="1:26">
      <c r="A179" s="317"/>
      <c r="B179" s="317"/>
      <c r="C179" s="317"/>
      <c r="D179" s="317"/>
      <c r="E179" s="317"/>
      <c r="F179" s="317"/>
      <c r="G179" s="317"/>
      <c r="H179" s="317"/>
      <c r="I179" s="317"/>
      <c r="J179" s="317"/>
      <c r="K179" s="317"/>
      <c r="L179" s="317"/>
      <c r="M179" s="317"/>
      <c r="N179" s="317"/>
      <c r="O179" s="317"/>
      <c r="P179" s="317"/>
      <c r="Q179" s="317"/>
      <c r="R179" s="317"/>
      <c r="S179" s="317"/>
      <c r="T179" s="317"/>
      <c r="U179" s="317"/>
      <c r="V179" s="317"/>
      <c r="W179" s="317"/>
      <c r="X179" s="317"/>
      <c r="Y179" s="317"/>
      <c r="Z179" s="317"/>
    </row>
    <row r="180" spans="1:26">
      <c r="A180" s="317"/>
      <c r="B180" s="317"/>
      <c r="C180" s="317"/>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row>
    <row r="181" spans="1:26">
      <c r="A181" s="317"/>
      <c r="B181" s="317"/>
      <c r="C181" s="317"/>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row>
    <row r="182" spans="1:26">
      <c r="A182" s="317"/>
      <c r="B182" s="317"/>
      <c r="C182" s="317"/>
      <c r="D182" s="317"/>
      <c r="E182" s="317"/>
      <c r="F182" s="317"/>
      <c r="G182" s="317"/>
      <c r="H182" s="317"/>
      <c r="I182" s="317"/>
      <c r="J182" s="317"/>
      <c r="K182" s="317"/>
      <c r="L182" s="317"/>
      <c r="M182" s="317"/>
      <c r="N182" s="317"/>
      <c r="O182" s="317"/>
      <c r="P182" s="317"/>
      <c r="Q182" s="317"/>
      <c r="R182" s="317"/>
      <c r="S182" s="317"/>
      <c r="T182" s="317"/>
      <c r="U182" s="317"/>
      <c r="V182" s="317"/>
      <c r="W182" s="317"/>
      <c r="X182" s="317"/>
      <c r="Y182" s="317"/>
      <c r="Z182" s="317"/>
    </row>
    <row r="183" spans="1:26">
      <c r="A183" s="317"/>
      <c r="B183" s="317"/>
      <c r="C183" s="317"/>
      <c r="D183" s="317"/>
      <c r="E183" s="317"/>
      <c r="F183" s="317"/>
      <c r="G183" s="317"/>
      <c r="H183" s="317"/>
      <c r="I183" s="317"/>
      <c r="J183" s="317"/>
      <c r="K183" s="317"/>
      <c r="L183" s="317"/>
      <c r="M183" s="317"/>
      <c r="N183" s="317"/>
      <c r="O183" s="317"/>
      <c r="P183" s="317"/>
      <c r="Q183" s="317"/>
      <c r="R183" s="317"/>
      <c r="S183" s="317"/>
      <c r="T183" s="317"/>
      <c r="U183" s="317"/>
      <c r="V183" s="317"/>
      <c r="W183" s="317"/>
      <c r="X183" s="317"/>
      <c r="Y183" s="317"/>
      <c r="Z183" s="317"/>
    </row>
    <row r="184" spans="1:26">
      <c r="A184" s="317"/>
      <c r="B184" s="317"/>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row>
    <row r="185" spans="1:2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row>
    <row r="186" spans="1:26">
      <c r="A186" s="317"/>
      <c r="B186" s="317"/>
      <c r="C186" s="317"/>
      <c r="D186" s="317"/>
      <c r="E186" s="317"/>
      <c r="F186" s="317"/>
      <c r="G186" s="317"/>
      <c r="H186" s="317"/>
      <c r="I186" s="317"/>
      <c r="J186" s="317"/>
      <c r="K186" s="317"/>
      <c r="L186" s="317"/>
      <c r="M186" s="317"/>
      <c r="N186" s="317"/>
      <c r="O186" s="317"/>
      <c r="P186" s="317"/>
      <c r="Q186" s="317"/>
      <c r="R186" s="317"/>
      <c r="S186" s="317"/>
      <c r="T186" s="317"/>
      <c r="U186" s="317"/>
      <c r="V186" s="317"/>
      <c r="W186" s="317"/>
      <c r="X186" s="317"/>
      <c r="Y186" s="317"/>
      <c r="Z186" s="317"/>
    </row>
    <row r="187" spans="1:26">
      <c r="A187" s="317"/>
      <c r="B187" s="317"/>
      <c r="C187" s="317"/>
      <c r="D187" s="317"/>
      <c r="E187" s="317"/>
      <c r="F187" s="317"/>
      <c r="G187" s="317"/>
      <c r="H187" s="317"/>
      <c r="I187" s="317"/>
      <c r="J187" s="317"/>
      <c r="K187" s="317"/>
      <c r="L187" s="317"/>
      <c r="M187" s="317"/>
      <c r="N187" s="317"/>
      <c r="O187" s="317"/>
      <c r="P187" s="317"/>
      <c r="Q187" s="317"/>
      <c r="R187" s="317"/>
      <c r="S187" s="317"/>
      <c r="T187" s="317"/>
      <c r="U187" s="317"/>
      <c r="V187" s="317"/>
      <c r="W187" s="317"/>
      <c r="X187" s="317"/>
      <c r="Y187" s="317"/>
      <c r="Z187" s="317"/>
    </row>
    <row r="188" spans="1:26">
      <c r="A188" s="317"/>
      <c r="B188" s="317"/>
      <c r="C188" s="317"/>
      <c r="D188" s="317"/>
      <c r="E188" s="317"/>
      <c r="F188" s="317"/>
      <c r="G188" s="317"/>
      <c r="H188" s="317"/>
      <c r="I188" s="317"/>
      <c r="J188" s="317"/>
      <c r="K188" s="317"/>
      <c r="L188" s="317"/>
      <c r="M188" s="317"/>
      <c r="N188" s="317"/>
      <c r="O188" s="317"/>
      <c r="P188" s="317"/>
      <c r="Q188" s="317"/>
      <c r="R188" s="317"/>
      <c r="S188" s="317"/>
      <c r="T188" s="317"/>
      <c r="U188" s="317"/>
      <c r="V188" s="317"/>
      <c r="W188" s="317"/>
      <c r="X188" s="317"/>
      <c r="Y188" s="317"/>
      <c r="Z188" s="317"/>
    </row>
    <row r="189" spans="1:26">
      <c r="A189" s="317"/>
      <c r="B189" s="317"/>
      <c r="C189" s="317"/>
      <c r="D189" s="317"/>
      <c r="E189" s="317"/>
      <c r="F189" s="317"/>
      <c r="G189" s="317"/>
      <c r="H189" s="317"/>
      <c r="I189" s="317"/>
      <c r="J189" s="317"/>
      <c r="K189" s="317"/>
      <c r="L189" s="317"/>
      <c r="M189" s="317"/>
      <c r="N189" s="317"/>
      <c r="O189" s="317"/>
      <c r="P189" s="317"/>
      <c r="Q189" s="317"/>
      <c r="R189" s="317"/>
      <c r="S189" s="317"/>
      <c r="T189" s="317"/>
      <c r="U189" s="317"/>
      <c r="V189" s="317"/>
      <c r="W189" s="317"/>
      <c r="X189" s="317"/>
      <c r="Y189" s="317"/>
      <c r="Z189" s="317"/>
    </row>
    <row r="190" spans="1:26">
      <c r="A190" s="317"/>
      <c r="B190" s="317"/>
      <c r="C190" s="317"/>
      <c r="D190" s="317"/>
      <c r="E190" s="317"/>
      <c r="F190" s="317"/>
      <c r="G190" s="317"/>
      <c r="H190" s="317"/>
      <c r="I190" s="317"/>
      <c r="J190" s="317"/>
      <c r="K190" s="317"/>
      <c r="L190" s="317"/>
      <c r="M190" s="317"/>
      <c r="N190" s="317"/>
      <c r="O190" s="317"/>
      <c r="P190" s="317"/>
      <c r="Q190" s="317"/>
      <c r="R190" s="317"/>
      <c r="S190" s="317"/>
      <c r="T190" s="317"/>
      <c r="U190" s="317"/>
      <c r="V190" s="317"/>
      <c r="W190" s="317"/>
      <c r="X190" s="317"/>
      <c r="Y190" s="317"/>
      <c r="Z190" s="317"/>
    </row>
    <row r="191" spans="1:26">
      <c r="A191" s="317"/>
      <c r="B191" s="317"/>
      <c r="C191" s="317"/>
      <c r="D191" s="317"/>
      <c r="E191" s="317"/>
      <c r="F191" s="317"/>
      <c r="G191" s="317"/>
      <c r="H191" s="317"/>
      <c r="I191" s="317"/>
      <c r="J191" s="317"/>
      <c r="K191" s="317"/>
      <c r="L191" s="317"/>
      <c r="M191" s="317"/>
      <c r="N191" s="317"/>
      <c r="O191" s="317"/>
      <c r="P191" s="317"/>
      <c r="Q191" s="317"/>
      <c r="R191" s="317"/>
      <c r="S191" s="317"/>
      <c r="T191" s="317"/>
      <c r="U191" s="317"/>
      <c r="V191" s="317"/>
      <c r="W191" s="317"/>
      <c r="X191" s="317"/>
      <c r="Y191" s="317"/>
      <c r="Z191" s="317"/>
    </row>
    <row r="192" spans="1:26">
      <c r="A192" s="317"/>
      <c r="B192" s="317"/>
      <c r="C192" s="317"/>
      <c r="D192" s="317"/>
      <c r="E192" s="317"/>
      <c r="F192" s="317"/>
      <c r="G192" s="317"/>
      <c r="H192" s="317"/>
      <c r="I192" s="317"/>
      <c r="J192" s="317"/>
      <c r="K192" s="317"/>
      <c r="L192" s="317"/>
      <c r="M192" s="317"/>
      <c r="N192" s="317"/>
      <c r="O192" s="317"/>
      <c r="P192" s="317"/>
      <c r="Q192" s="317"/>
      <c r="R192" s="317"/>
      <c r="S192" s="317"/>
      <c r="T192" s="317"/>
      <c r="U192" s="317"/>
      <c r="V192" s="317"/>
      <c r="W192" s="317"/>
      <c r="X192" s="317"/>
      <c r="Y192" s="317"/>
      <c r="Z192" s="317"/>
    </row>
    <row r="193" spans="1:26">
      <c r="A193" s="317"/>
      <c r="B193" s="317"/>
      <c r="C193" s="317"/>
      <c r="D193" s="317"/>
      <c r="E193" s="317"/>
      <c r="F193" s="317"/>
      <c r="G193" s="317"/>
      <c r="H193" s="317"/>
      <c r="I193" s="317"/>
      <c r="J193" s="317"/>
      <c r="K193" s="317"/>
      <c r="L193" s="317"/>
      <c r="M193" s="317"/>
      <c r="N193" s="317"/>
      <c r="O193" s="317"/>
      <c r="P193" s="317"/>
      <c r="Q193" s="317"/>
      <c r="R193" s="317"/>
      <c r="S193" s="317"/>
      <c r="T193" s="317"/>
      <c r="U193" s="317"/>
      <c r="V193" s="317"/>
      <c r="W193" s="317"/>
      <c r="X193" s="317"/>
      <c r="Y193" s="317"/>
      <c r="Z193" s="317"/>
    </row>
    <row r="194" spans="1:26">
      <c r="A194" s="317"/>
      <c r="B194" s="317"/>
      <c r="C194" s="317"/>
      <c r="D194" s="317"/>
      <c r="E194" s="317"/>
      <c r="F194" s="317"/>
      <c r="G194" s="317"/>
      <c r="H194" s="317"/>
      <c r="I194" s="317"/>
      <c r="J194" s="317"/>
      <c r="K194" s="317"/>
      <c r="L194" s="317"/>
      <c r="M194" s="317"/>
      <c r="N194" s="317"/>
      <c r="O194" s="317"/>
      <c r="P194" s="317"/>
      <c r="Q194" s="317"/>
      <c r="R194" s="317"/>
      <c r="S194" s="317"/>
      <c r="T194" s="317"/>
      <c r="U194" s="317"/>
      <c r="V194" s="317"/>
      <c r="W194" s="317"/>
      <c r="X194" s="317"/>
      <c r="Y194" s="317"/>
      <c r="Z194" s="317"/>
    </row>
    <row r="195" spans="1:26">
      <c r="A195" s="317"/>
      <c r="B195" s="317"/>
      <c r="C195" s="317"/>
      <c r="D195" s="317"/>
      <c r="E195" s="317"/>
      <c r="F195" s="317"/>
      <c r="G195" s="317"/>
      <c r="H195" s="317"/>
      <c r="I195" s="317"/>
      <c r="J195" s="317"/>
      <c r="K195" s="317"/>
      <c r="L195" s="317"/>
      <c r="M195" s="317"/>
      <c r="N195" s="317"/>
      <c r="O195" s="317"/>
      <c r="P195" s="317"/>
      <c r="Q195" s="317"/>
      <c r="R195" s="317"/>
      <c r="S195" s="317"/>
      <c r="T195" s="317"/>
      <c r="U195" s="317"/>
      <c r="V195" s="317"/>
      <c r="W195" s="317"/>
      <c r="X195" s="317"/>
      <c r="Y195" s="317"/>
      <c r="Z195" s="317"/>
    </row>
    <row r="196" spans="1:26">
      <c r="A196" s="317"/>
      <c r="B196" s="317"/>
      <c r="C196" s="317"/>
      <c r="D196" s="317"/>
      <c r="E196" s="317"/>
      <c r="F196" s="317"/>
      <c r="G196" s="317"/>
      <c r="H196" s="317"/>
      <c r="I196" s="317"/>
      <c r="J196" s="317"/>
      <c r="K196" s="317"/>
      <c r="L196" s="317"/>
      <c r="M196" s="317"/>
      <c r="N196" s="317"/>
      <c r="O196" s="317"/>
      <c r="P196" s="317"/>
      <c r="Q196" s="317"/>
      <c r="R196" s="317"/>
      <c r="S196" s="317"/>
      <c r="T196" s="317"/>
      <c r="U196" s="317"/>
      <c r="V196" s="317"/>
      <c r="W196" s="317"/>
      <c r="X196" s="317"/>
      <c r="Y196" s="317"/>
      <c r="Z196" s="317"/>
    </row>
    <row r="197" spans="1:26">
      <c r="A197" s="317"/>
      <c r="B197" s="317"/>
      <c r="C197" s="317"/>
      <c r="D197" s="317"/>
      <c r="E197" s="317"/>
      <c r="F197" s="317"/>
      <c r="G197" s="317"/>
      <c r="H197" s="317"/>
      <c r="I197" s="317"/>
      <c r="J197" s="317"/>
      <c r="K197" s="317"/>
      <c r="L197" s="317"/>
      <c r="M197" s="317"/>
      <c r="N197" s="317"/>
      <c r="O197" s="317"/>
      <c r="P197" s="317"/>
      <c r="Q197" s="317"/>
      <c r="R197" s="317"/>
      <c r="S197" s="317"/>
      <c r="T197" s="317"/>
      <c r="U197" s="317"/>
      <c r="V197" s="317"/>
      <c r="W197" s="317"/>
      <c r="X197" s="317"/>
      <c r="Y197" s="317"/>
      <c r="Z197" s="317"/>
    </row>
    <row r="198" spans="1:26">
      <c r="A198" s="317"/>
      <c r="B198" s="317"/>
      <c r="C198" s="317"/>
      <c r="D198" s="317"/>
      <c r="E198" s="317"/>
      <c r="F198" s="317"/>
      <c r="G198" s="317"/>
      <c r="H198" s="317"/>
      <c r="I198" s="317"/>
      <c r="J198" s="317"/>
      <c r="K198" s="317"/>
      <c r="L198" s="317"/>
      <c r="M198" s="317"/>
      <c r="N198" s="317"/>
      <c r="O198" s="317"/>
      <c r="P198" s="317"/>
      <c r="Q198" s="317"/>
      <c r="R198" s="317"/>
      <c r="S198" s="317"/>
      <c r="T198" s="317"/>
      <c r="U198" s="317"/>
      <c r="V198" s="317"/>
      <c r="W198" s="317"/>
      <c r="X198" s="317"/>
      <c r="Y198" s="317"/>
      <c r="Z198" s="317"/>
    </row>
    <row r="199" spans="1:26">
      <c r="A199" s="317"/>
      <c r="B199" s="317"/>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row>
    <row r="200" spans="1:26">
      <c r="A200" s="317"/>
      <c r="B200" s="317"/>
      <c r="C200" s="317"/>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row>
    <row r="201" spans="1:26">
      <c r="A201" s="317"/>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row>
  </sheetData>
  <sheetProtection algorithmName="SHA-512" hashValue="Lb4Kfa6xOJU6TSbXYBTa2AZakEhg1UQ4emluxA9b0cvh07lJXj1K0HRvUwhNd1FDoqwWhIVnqVJEvkw81GimLw==" saltValue="j/VwX5jWutCag7YtxCXuYA==" spinCount="100000" sheet="1" objects="1" scenarios="1"/>
  <mergeCells count="4">
    <mergeCell ref="A1:D1"/>
    <mergeCell ref="A2:C2"/>
    <mergeCell ref="A3:B3"/>
    <mergeCell ref="C3:D3"/>
  </mergeCells>
  <phoneticPr fontId="105"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201"/>
  <sheetViews>
    <sheetView workbookViewId="0">
      <selection activeCell="B25" sqref="B25"/>
    </sheetView>
  </sheetViews>
  <sheetFormatPr defaultColWidth="8.6875" defaultRowHeight="15.75"/>
  <cols>
    <col min="1" max="1" width="10.5625" customWidth="1"/>
    <col min="2" max="2" width="41.9375" customWidth="1"/>
    <col min="3" max="3" width="63.0625" customWidth="1"/>
    <col min="4" max="26" width="10.5625" customWidth="1"/>
  </cols>
  <sheetData>
    <row r="1" spans="1:26">
      <c r="A1" s="1" t="s">
        <v>555</v>
      </c>
      <c r="B1" s="1" t="s">
        <v>491</v>
      </c>
      <c r="C1" s="1" t="s">
        <v>561</v>
      </c>
      <c r="D1" s="2"/>
      <c r="E1" s="2"/>
      <c r="F1" s="2"/>
      <c r="G1" s="2"/>
      <c r="H1" s="2"/>
      <c r="I1" s="2"/>
      <c r="J1" s="2"/>
      <c r="K1" s="2"/>
      <c r="L1" s="2"/>
      <c r="M1" s="2"/>
      <c r="N1" s="2"/>
      <c r="O1" s="2"/>
      <c r="P1" s="2"/>
      <c r="Q1" s="2"/>
      <c r="R1" s="2"/>
      <c r="S1" s="2"/>
      <c r="T1" s="2"/>
      <c r="U1" s="2"/>
      <c r="V1" s="2"/>
      <c r="W1" s="2"/>
      <c r="X1" s="2"/>
      <c r="Y1" s="2"/>
      <c r="Z1" s="2"/>
    </row>
    <row r="2" spans="1:26">
      <c r="A2" s="1">
        <v>1</v>
      </c>
      <c r="B2" s="1" t="s">
        <v>562</v>
      </c>
      <c r="C2" s="1" t="str">
        <f>'输出1-比率分析'!D38</f>
        <v>保险保障倍数不足，需要考虑增加定期寿险或终身寿险的额度</v>
      </c>
      <c r="D2" s="2"/>
      <c r="E2" s="2"/>
      <c r="F2" s="2"/>
      <c r="G2" s="2"/>
      <c r="H2" s="2"/>
      <c r="I2" s="2"/>
      <c r="J2" s="2"/>
      <c r="K2" s="2"/>
      <c r="L2" s="2"/>
      <c r="M2" s="2"/>
      <c r="N2" s="2"/>
      <c r="O2" s="2"/>
      <c r="P2" s="2"/>
      <c r="Q2" s="2"/>
      <c r="R2" s="2"/>
      <c r="S2" s="2"/>
      <c r="T2" s="2"/>
      <c r="U2" s="2"/>
      <c r="V2" s="2"/>
      <c r="W2" s="2"/>
      <c r="X2" s="2"/>
      <c r="Y2" s="2"/>
      <c r="Z2" s="2"/>
    </row>
    <row r="3" spans="1:26">
      <c r="A3" s="1">
        <v>1</v>
      </c>
      <c r="B3" s="1" t="s">
        <v>563</v>
      </c>
      <c r="C3" s="1" t="str">
        <f>'输出1-比率分析'!D40</f>
        <v>保险保障倍数不足，需要考虑增加定期寿险或终身寿险的额度</v>
      </c>
      <c r="D3" s="2"/>
      <c r="E3" s="2"/>
      <c r="F3" s="2"/>
      <c r="G3" s="2"/>
      <c r="H3" s="2"/>
      <c r="I3" s="2"/>
      <c r="J3" s="2"/>
      <c r="K3" s="2"/>
      <c r="L3" s="2"/>
      <c r="M3" s="2"/>
      <c r="N3" s="2"/>
      <c r="O3" s="2"/>
      <c r="P3" s="2"/>
      <c r="Q3" s="2"/>
      <c r="R3" s="2"/>
      <c r="S3" s="2"/>
      <c r="T3" s="2"/>
      <c r="U3" s="2"/>
      <c r="V3" s="2"/>
      <c r="W3" s="2"/>
      <c r="X3" s="2"/>
      <c r="Y3" s="2"/>
      <c r="Z3" s="2"/>
    </row>
    <row r="4" spans="1:26">
      <c r="A4" s="1">
        <v>2</v>
      </c>
      <c r="B4" s="1" t="s">
        <v>564</v>
      </c>
      <c r="C4" s="1" t="str">
        <f>'输出1-比率分析'!D44</f>
        <v>健康保障倍数不足，需要考虑增加重大疾病保险额度</v>
      </c>
      <c r="D4" s="2"/>
      <c r="E4" s="2"/>
      <c r="F4" s="2"/>
      <c r="G4" s="2"/>
      <c r="H4" s="2"/>
      <c r="I4" s="2"/>
      <c r="J4" s="2"/>
      <c r="K4" s="2"/>
      <c r="L4" s="2"/>
      <c r="M4" s="2"/>
      <c r="N4" s="2"/>
      <c r="O4" s="2"/>
      <c r="P4" s="2"/>
      <c r="Q4" s="2"/>
      <c r="R4" s="2"/>
      <c r="S4" s="2"/>
      <c r="T4" s="2"/>
      <c r="U4" s="2"/>
      <c r="V4" s="2"/>
      <c r="W4" s="2"/>
      <c r="X4" s="2"/>
      <c r="Y4" s="2"/>
      <c r="Z4" s="2"/>
    </row>
    <row r="5" spans="1:26">
      <c r="A5" s="1">
        <v>2</v>
      </c>
      <c r="B5" s="1" t="s">
        <v>565</v>
      </c>
      <c r="C5" s="1" t="str">
        <f>'输出1-比率分析'!D46</f>
        <v>健康保障倍数不足，需要考虑增加重大疾病保险额度</v>
      </c>
      <c r="D5" s="2"/>
      <c r="E5" s="2"/>
      <c r="F5" s="2"/>
      <c r="G5" s="2"/>
      <c r="H5" s="2"/>
      <c r="I5" s="2"/>
      <c r="J5" s="2"/>
      <c r="K5" s="2"/>
      <c r="L5" s="2"/>
      <c r="M5" s="2"/>
      <c r="N5" s="2"/>
      <c r="O5" s="2"/>
      <c r="P5" s="2"/>
      <c r="Q5" s="2"/>
      <c r="R5" s="2"/>
      <c r="S5" s="2"/>
      <c r="T5" s="2"/>
      <c r="U5" s="2"/>
      <c r="V5" s="2"/>
      <c r="W5" s="2"/>
      <c r="X5" s="2"/>
      <c r="Y5" s="2"/>
      <c r="Z5" s="2"/>
    </row>
    <row r="6" spans="1:26">
      <c r="A6" s="1">
        <v>3</v>
      </c>
      <c r="B6" s="1" t="s">
        <v>276</v>
      </c>
      <c r="C6" s="1" t="str">
        <f>'输出1-比率分析'!D50</f>
        <v>负债比率较低，具有一定增加负债的空间</v>
      </c>
      <c r="D6" s="2"/>
      <c r="E6" s="2"/>
      <c r="F6" s="2"/>
      <c r="G6" s="2"/>
      <c r="H6" s="2"/>
      <c r="I6" s="2"/>
      <c r="J6" s="2"/>
      <c r="K6" s="2"/>
      <c r="L6" s="2"/>
      <c r="M6" s="2"/>
      <c r="N6" s="2"/>
      <c r="O6" s="2"/>
      <c r="P6" s="2"/>
      <c r="Q6" s="2"/>
      <c r="R6" s="2"/>
      <c r="S6" s="2"/>
      <c r="T6" s="2"/>
      <c r="U6" s="2"/>
      <c r="V6" s="2"/>
      <c r="W6" s="2"/>
      <c r="X6" s="2"/>
      <c r="Y6" s="2"/>
      <c r="Z6" s="2"/>
    </row>
    <row r="7" spans="1:26">
      <c r="A7" s="1">
        <v>4</v>
      </c>
      <c r="B7" s="1" t="s">
        <v>282</v>
      </c>
      <c r="C7" s="1" t="str">
        <f>'输出1-比率分析'!D55</f>
        <v>流动性比率适合，可继续保持</v>
      </c>
      <c r="D7" s="2"/>
      <c r="E7" s="2"/>
      <c r="F7" s="2"/>
      <c r="G7" s="2"/>
      <c r="H7" s="2"/>
      <c r="I7" s="2"/>
      <c r="J7" s="2"/>
      <c r="K7" s="2"/>
      <c r="L7" s="2"/>
      <c r="M7" s="2"/>
      <c r="N7" s="2"/>
      <c r="O7" s="2"/>
      <c r="P7" s="2"/>
      <c r="Q7" s="2"/>
      <c r="R7" s="2"/>
      <c r="S7" s="2"/>
      <c r="T7" s="2"/>
      <c r="U7" s="2"/>
      <c r="V7" s="2"/>
      <c r="W7" s="2"/>
      <c r="X7" s="2"/>
      <c r="Y7" s="2"/>
      <c r="Z7" s="2"/>
    </row>
    <row r="8" spans="1:26">
      <c r="A8" s="1">
        <v>5</v>
      </c>
      <c r="B8" s="1" t="s">
        <v>286</v>
      </c>
      <c r="C8" s="1" t="str">
        <f>'输出1-比率分析'!D59</f>
        <v>备用金率较低，需要增加备用金或降低总支出</v>
      </c>
      <c r="D8" s="2"/>
      <c r="E8" s="2"/>
      <c r="F8" s="2"/>
      <c r="G8" s="2"/>
      <c r="H8" s="2"/>
      <c r="I8" s="2"/>
      <c r="J8" s="2"/>
      <c r="K8" s="2"/>
      <c r="L8" s="2"/>
      <c r="M8" s="2"/>
      <c r="N8" s="2"/>
      <c r="O8" s="2"/>
      <c r="P8" s="2"/>
      <c r="Q8" s="2"/>
      <c r="R8" s="2"/>
      <c r="S8" s="2"/>
      <c r="T8" s="2"/>
      <c r="U8" s="2"/>
      <c r="V8" s="2"/>
      <c r="W8" s="2"/>
      <c r="X8" s="2"/>
      <c r="Y8" s="2"/>
      <c r="Z8" s="2"/>
    </row>
    <row r="9" spans="1:26">
      <c r="A9" s="1">
        <v>6</v>
      </c>
      <c r="B9" s="1" t="s">
        <v>290</v>
      </c>
      <c r="C9" s="1" t="str">
        <f>'输出1-比率分析'!D64</f>
        <v>生息资产比率适合，可继续保持</v>
      </c>
      <c r="D9" s="2"/>
      <c r="E9" s="2"/>
      <c r="F9" s="2"/>
      <c r="G9" s="2"/>
      <c r="H9" s="2"/>
      <c r="I9" s="2"/>
      <c r="J9" s="2"/>
      <c r="K9" s="2"/>
      <c r="L9" s="2"/>
      <c r="M9" s="2"/>
      <c r="N9" s="2"/>
      <c r="O9" s="2"/>
      <c r="P9" s="2"/>
      <c r="Q9" s="2"/>
      <c r="R9" s="2"/>
      <c r="S9" s="2"/>
      <c r="T9" s="2"/>
      <c r="U9" s="2"/>
      <c r="V9" s="2"/>
      <c r="W9" s="2"/>
      <c r="X9" s="2"/>
      <c r="Y9" s="2"/>
      <c r="Z9" s="2"/>
    </row>
    <row r="10" spans="1:26">
      <c r="A10" s="1">
        <v>7</v>
      </c>
      <c r="B10" s="1" t="s">
        <v>293</v>
      </c>
      <c r="C10" s="1" t="str">
        <f>'输出1-比率分析'!D69</f>
        <v>投资报酬率较低，选择适合的资产配置及优质资产，以增加投资性收入</v>
      </c>
      <c r="D10" s="2"/>
      <c r="E10" s="2"/>
      <c r="F10" s="2"/>
      <c r="G10" s="2"/>
      <c r="H10" s="2"/>
      <c r="I10" s="2"/>
      <c r="J10" s="2"/>
      <c r="K10" s="2"/>
      <c r="L10" s="2"/>
      <c r="M10" s="2"/>
      <c r="N10" s="2"/>
      <c r="O10" s="2"/>
      <c r="P10" s="2"/>
      <c r="Q10" s="2"/>
      <c r="R10" s="2"/>
      <c r="S10" s="2"/>
      <c r="T10" s="2"/>
      <c r="U10" s="2"/>
      <c r="V10" s="2"/>
      <c r="W10" s="2"/>
      <c r="X10" s="2"/>
      <c r="Y10" s="2"/>
      <c r="Z10" s="2"/>
    </row>
    <row r="11" spans="1:26">
      <c r="A11" s="1">
        <v>8</v>
      </c>
      <c r="B11" s="1" t="s">
        <v>296</v>
      </c>
      <c r="C11" s="1" t="str">
        <f>'输出1-比率分析'!D69</f>
        <v>投资报酬率较低，选择适合的资产配置及优质资产，以增加投资性收入</v>
      </c>
      <c r="D11" s="2"/>
      <c r="E11" s="2"/>
      <c r="F11" s="2"/>
      <c r="G11" s="2"/>
      <c r="H11" s="2"/>
      <c r="I11" s="2"/>
      <c r="J11" s="2"/>
      <c r="K11" s="2"/>
      <c r="L11" s="2"/>
      <c r="M11" s="2"/>
      <c r="N11" s="2"/>
      <c r="O11" s="2"/>
      <c r="P11" s="2"/>
      <c r="Q11" s="2"/>
      <c r="R11" s="2"/>
      <c r="S11" s="2"/>
      <c r="T11" s="2"/>
      <c r="U11" s="2"/>
      <c r="V11" s="2"/>
      <c r="W11" s="2"/>
      <c r="X11" s="2"/>
      <c r="Y11" s="2"/>
      <c r="Z11" s="2"/>
    </row>
    <row r="12" spans="1:26">
      <c r="A12" s="1">
        <v>9</v>
      </c>
      <c r="B12" s="1" t="s">
        <v>298</v>
      </c>
      <c r="C12" s="1" t="str">
        <f>'输出1-比率分析'!D79</f>
        <v>财务自由度较低，控制支出、特别是弹性支出，提升投资收入</v>
      </c>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sheetProtection algorithmName="SHA-512" hashValue="pBThyPf8WyragRXBZg9JqcwlwIAZPsa4wSqNjVFv4Jq52yADswDMpCuocNyVZnLGQrO+/cZ7FxQHqEZGW8qaxA==" saltValue="ibfqZs7rtjwy2KKS0+y61w==" spinCount="100000" sheet="1" objects="1" scenarios="1"/>
  <phoneticPr fontId="10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1"/>
  <sheetViews>
    <sheetView topLeftCell="D1" workbookViewId="0">
      <selection activeCell="I19" sqref="I19"/>
    </sheetView>
  </sheetViews>
  <sheetFormatPr defaultColWidth="8.6875" defaultRowHeight="15.75"/>
  <cols>
    <col min="1" max="3" width="9.6875" style="291" hidden="1" customWidth="1"/>
    <col min="4" max="4" width="25.0625" style="291" customWidth="1"/>
    <col min="5" max="5" width="15.5625" style="291" customWidth="1"/>
    <col min="6" max="6" width="24.1875" style="291" customWidth="1"/>
    <col min="7" max="7" width="15.5625" style="291" customWidth="1"/>
    <col min="8" max="26" width="9.6875" style="291" customWidth="1"/>
    <col min="27" max="16384" width="8.6875" style="291"/>
  </cols>
  <sheetData>
    <row r="1" spans="1:26" ht="22.9">
      <c r="A1" s="292"/>
      <c r="B1" s="292"/>
      <c r="C1" s="292"/>
      <c r="D1" s="427" t="s">
        <v>167</v>
      </c>
      <c r="E1" s="428"/>
      <c r="F1" s="428"/>
      <c r="G1" s="429"/>
      <c r="H1" s="292"/>
      <c r="I1" s="292"/>
      <c r="J1" s="292"/>
      <c r="K1" s="292"/>
      <c r="L1" s="292"/>
      <c r="M1" s="292"/>
      <c r="N1" s="292"/>
      <c r="O1" s="292"/>
      <c r="P1" s="292"/>
      <c r="Q1" s="292"/>
      <c r="R1" s="292"/>
      <c r="S1" s="292"/>
      <c r="T1" s="292"/>
      <c r="U1" s="292"/>
      <c r="V1" s="292"/>
      <c r="W1" s="292"/>
      <c r="X1" s="292"/>
      <c r="Y1" s="292"/>
      <c r="Z1" s="292"/>
    </row>
    <row r="2" spans="1:26">
      <c r="A2" s="292"/>
      <c r="B2" s="292"/>
      <c r="C2" s="292"/>
      <c r="D2" s="293"/>
      <c r="E2" s="294"/>
      <c r="F2" s="294"/>
      <c r="G2" s="295" t="s">
        <v>118</v>
      </c>
      <c r="H2" s="292"/>
      <c r="I2" s="292"/>
      <c r="J2" s="292"/>
      <c r="K2" s="292"/>
      <c r="L2" s="292"/>
      <c r="M2" s="292"/>
      <c r="N2" s="292"/>
      <c r="O2" s="292"/>
      <c r="P2" s="292"/>
      <c r="Q2" s="292"/>
      <c r="R2" s="292"/>
      <c r="S2" s="292"/>
      <c r="T2" s="292"/>
      <c r="U2" s="292"/>
      <c r="V2" s="292"/>
      <c r="W2" s="292"/>
      <c r="X2" s="292"/>
      <c r="Y2" s="292"/>
      <c r="Z2" s="292"/>
    </row>
    <row r="3" spans="1:26">
      <c r="A3" s="292"/>
      <c r="B3" s="292"/>
      <c r="C3" s="292"/>
      <c r="D3" s="430" t="s">
        <v>168</v>
      </c>
      <c r="E3" s="431"/>
      <c r="F3" s="432" t="s">
        <v>169</v>
      </c>
      <c r="G3" s="433"/>
      <c r="H3" s="292"/>
      <c r="I3" s="292"/>
      <c r="J3" s="292"/>
      <c r="K3" s="292"/>
      <c r="L3" s="292"/>
      <c r="M3" s="292"/>
      <c r="N3" s="292"/>
      <c r="O3" s="292"/>
      <c r="P3" s="292"/>
      <c r="Q3" s="292"/>
      <c r="R3" s="292"/>
      <c r="S3" s="292"/>
      <c r="T3" s="292"/>
      <c r="U3" s="292"/>
      <c r="V3" s="292"/>
      <c r="W3" s="292"/>
      <c r="X3" s="292"/>
      <c r="Y3" s="292"/>
      <c r="Z3" s="292"/>
    </row>
    <row r="4" spans="1:26" ht="17.649999999999999">
      <c r="A4" s="292"/>
      <c r="B4" s="292"/>
      <c r="C4" s="292"/>
      <c r="D4" s="296" t="s">
        <v>170</v>
      </c>
      <c r="E4" s="297">
        <f>E5+E10</f>
        <v>2300000</v>
      </c>
      <c r="F4" s="298" t="s">
        <v>171</v>
      </c>
      <c r="G4" s="299">
        <f>SUM(G5:G14)</f>
        <v>1040000</v>
      </c>
      <c r="H4" s="292"/>
      <c r="I4" s="292"/>
      <c r="J4" s="292"/>
      <c r="K4" s="292"/>
      <c r="L4" s="292"/>
      <c r="M4" s="292"/>
      <c r="N4" s="292"/>
      <c r="O4" s="292"/>
      <c r="P4" s="292"/>
      <c r="Q4" s="292"/>
      <c r="R4" s="292"/>
      <c r="S4" s="292"/>
      <c r="T4" s="292"/>
      <c r="U4" s="292"/>
      <c r="V4" s="292"/>
      <c r="W4" s="292"/>
      <c r="X4" s="292"/>
      <c r="Y4" s="292"/>
      <c r="Z4" s="292"/>
    </row>
    <row r="5" spans="1:26" ht="17.649999999999999">
      <c r="A5" s="292"/>
      <c r="B5" s="292"/>
      <c r="C5" s="292"/>
      <c r="D5" s="388" t="s">
        <v>567</v>
      </c>
      <c r="E5" s="301">
        <f>SUM(E6:E9)</f>
        <v>1500000</v>
      </c>
      <c r="F5" s="302" t="s">
        <v>172</v>
      </c>
      <c r="G5" s="303">
        <v>300000</v>
      </c>
      <c r="H5" s="292"/>
      <c r="I5" s="292"/>
      <c r="J5" s="292"/>
      <c r="K5" s="292"/>
      <c r="L5" s="292"/>
      <c r="M5" s="292"/>
      <c r="N5" s="292"/>
      <c r="O5" s="292"/>
      <c r="P5" s="292"/>
      <c r="Q5" s="292"/>
      <c r="R5" s="292"/>
      <c r="S5" s="292"/>
      <c r="T5" s="292"/>
      <c r="U5" s="292"/>
      <c r="V5" s="292"/>
      <c r="W5" s="292"/>
      <c r="X5" s="292"/>
      <c r="Y5" s="292"/>
      <c r="Z5" s="292"/>
    </row>
    <row r="6" spans="1:26" ht="17.649999999999999">
      <c r="A6" s="292"/>
      <c r="B6" s="292"/>
      <c r="C6" s="292"/>
      <c r="D6" s="304" t="s">
        <v>173</v>
      </c>
      <c r="E6" s="286">
        <v>500000</v>
      </c>
      <c r="F6" s="298" t="s">
        <v>174</v>
      </c>
      <c r="G6" s="305">
        <v>100000</v>
      </c>
      <c r="H6" s="292"/>
      <c r="I6" s="292"/>
      <c r="J6" s="292"/>
      <c r="K6" s="292"/>
      <c r="L6" s="292"/>
      <c r="M6" s="292"/>
      <c r="N6" s="292"/>
      <c r="O6" s="292"/>
      <c r="P6" s="292"/>
      <c r="Q6" s="292"/>
      <c r="R6" s="292"/>
      <c r="S6" s="292"/>
      <c r="T6" s="292"/>
      <c r="U6" s="292"/>
      <c r="V6" s="292"/>
      <c r="W6" s="292"/>
      <c r="X6" s="292"/>
      <c r="Y6" s="292"/>
      <c r="Z6" s="292"/>
    </row>
    <row r="7" spans="1:26" ht="17.649999999999999">
      <c r="A7" s="292"/>
      <c r="B7" s="292"/>
      <c r="C7" s="292"/>
      <c r="D7" s="304" t="s">
        <v>175</v>
      </c>
      <c r="E7" s="285">
        <v>1000000</v>
      </c>
      <c r="F7" s="302" t="s">
        <v>176</v>
      </c>
      <c r="G7" s="303">
        <v>20000</v>
      </c>
      <c r="H7" s="292"/>
      <c r="I7" s="292"/>
      <c r="J7" s="292"/>
      <c r="K7" s="292"/>
      <c r="L7" s="292"/>
      <c r="M7" s="292"/>
      <c r="N7" s="292"/>
      <c r="O7" s="292"/>
      <c r="P7" s="292"/>
      <c r="Q7" s="292"/>
      <c r="R7" s="292"/>
      <c r="S7" s="292"/>
      <c r="T7" s="292"/>
      <c r="U7" s="292"/>
      <c r="V7" s="292"/>
      <c r="W7" s="292"/>
      <c r="X7" s="292"/>
      <c r="Y7" s="292"/>
      <c r="Z7" s="292"/>
    </row>
    <row r="8" spans="1:26" ht="17.649999999999999">
      <c r="A8" s="292"/>
      <c r="B8" s="292"/>
      <c r="C8" s="292"/>
      <c r="D8" s="304" t="s">
        <v>177</v>
      </c>
      <c r="E8" s="287"/>
      <c r="F8" s="302" t="s">
        <v>178</v>
      </c>
      <c r="G8" s="305">
        <v>20000</v>
      </c>
      <c r="H8" s="292"/>
      <c r="I8" s="292"/>
      <c r="J8" s="292"/>
      <c r="K8" s="292"/>
      <c r="L8" s="292"/>
      <c r="M8" s="292"/>
      <c r="N8" s="292"/>
      <c r="O8" s="292"/>
      <c r="P8" s="292"/>
      <c r="Q8" s="292"/>
      <c r="R8" s="292"/>
      <c r="S8" s="292"/>
      <c r="T8" s="292"/>
      <c r="U8" s="292"/>
      <c r="V8" s="292"/>
      <c r="W8" s="292"/>
      <c r="X8" s="292"/>
      <c r="Y8" s="292"/>
      <c r="Z8" s="292"/>
    </row>
    <row r="9" spans="1:26" ht="17.649999999999999">
      <c r="A9" s="292"/>
      <c r="B9" s="292"/>
      <c r="C9" s="292"/>
      <c r="D9" s="304" t="s">
        <v>179</v>
      </c>
      <c r="E9" s="285"/>
      <c r="F9" s="302" t="s">
        <v>180</v>
      </c>
      <c r="G9" s="303">
        <v>200000</v>
      </c>
      <c r="H9" s="292"/>
      <c r="I9" s="292"/>
      <c r="J9" s="292"/>
      <c r="K9" s="292"/>
      <c r="L9" s="292"/>
      <c r="M9" s="292"/>
      <c r="N9" s="292"/>
      <c r="O9" s="292"/>
      <c r="P9" s="292"/>
      <c r="Q9" s="292"/>
      <c r="R9" s="292"/>
      <c r="S9" s="292"/>
      <c r="T9" s="292"/>
      <c r="U9" s="292"/>
      <c r="V9" s="292"/>
      <c r="W9" s="292"/>
      <c r="X9" s="292"/>
      <c r="Y9" s="292"/>
      <c r="Z9" s="292"/>
    </row>
    <row r="10" spans="1:26" ht="17.649999999999999">
      <c r="A10" s="292"/>
      <c r="B10" s="292"/>
      <c r="C10" s="292"/>
      <c r="D10" s="388" t="s">
        <v>568</v>
      </c>
      <c r="E10" s="301">
        <f>SUM(E11:E14)</f>
        <v>800000</v>
      </c>
      <c r="F10" s="302" t="s">
        <v>181</v>
      </c>
      <c r="G10" s="305">
        <v>50000</v>
      </c>
      <c r="H10" s="292"/>
      <c r="I10" s="292"/>
      <c r="J10" s="292"/>
      <c r="K10" s="292"/>
      <c r="L10" s="292"/>
      <c r="M10" s="292"/>
      <c r="N10" s="292"/>
      <c r="O10" s="292"/>
      <c r="P10" s="292"/>
      <c r="Q10" s="292"/>
      <c r="R10" s="292"/>
      <c r="S10" s="292"/>
      <c r="T10" s="292"/>
      <c r="U10" s="292"/>
      <c r="V10" s="292"/>
      <c r="W10" s="292"/>
      <c r="X10" s="292"/>
      <c r="Y10" s="292"/>
      <c r="Z10" s="292"/>
    </row>
    <row r="11" spans="1:26" ht="17.649999999999999">
      <c r="A11" s="292"/>
      <c r="B11" s="292"/>
      <c r="C11" s="292"/>
      <c r="D11" s="304" t="s">
        <v>173</v>
      </c>
      <c r="E11" s="285">
        <v>300000</v>
      </c>
      <c r="F11" s="302" t="s">
        <v>182</v>
      </c>
      <c r="G11" s="303">
        <v>50000</v>
      </c>
      <c r="H11" s="292"/>
      <c r="I11" s="292"/>
      <c r="J11" s="292"/>
      <c r="K11" s="292"/>
      <c r="L11" s="292"/>
      <c r="M11" s="292"/>
      <c r="N11" s="292"/>
      <c r="O11" s="292"/>
      <c r="P11" s="292"/>
      <c r="Q11" s="292"/>
      <c r="R11" s="292"/>
      <c r="S11" s="292"/>
      <c r="T11" s="292"/>
      <c r="U11" s="292"/>
      <c r="V11" s="292"/>
      <c r="W11" s="292"/>
      <c r="X11" s="292"/>
      <c r="Y11" s="292"/>
      <c r="Z11" s="292"/>
    </row>
    <row r="12" spans="1:26" ht="17.649999999999999">
      <c r="A12" s="292"/>
      <c r="B12" s="292"/>
      <c r="C12" s="292"/>
      <c r="D12" s="304" t="s">
        <v>175</v>
      </c>
      <c r="E12" s="287">
        <v>500000</v>
      </c>
      <c r="F12" s="302" t="s">
        <v>183</v>
      </c>
      <c r="G12" s="305">
        <v>200000</v>
      </c>
      <c r="H12" s="292"/>
      <c r="I12" s="292"/>
      <c r="J12" s="292"/>
      <c r="K12" s="292"/>
      <c r="L12" s="292"/>
      <c r="M12" s="292"/>
      <c r="N12" s="292"/>
      <c r="O12" s="292"/>
      <c r="P12" s="292"/>
      <c r="Q12" s="292"/>
      <c r="R12" s="292"/>
      <c r="S12" s="292"/>
      <c r="T12" s="292"/>
      <c r="U12" s="292"/>
      <c r="V12" s="292"/>
      <c r="W12" s="292"/>
      <c r="X12" s="292"/>
      <c r="Y12" s="292"/>
      <c r="Z12" s="292"/>
    </row>
    <row r="13" spans="1:26" ht="17.649999999999999">
      <c r="A13" s="292"/>
      <c r="B13" s="292"/>
      <c r="C13" s="292"/>
      <c r="D13" s="304" t="s">
        <v>177</v>
      </c>
      <c r="E13" s="285"/>
      <c r="F13" s="302" t="s">
        <v>184</v>
      </c>
      <c r="G13" s="303">
        <v>100000</v>
      </c>
      <c r="H13" s="292"/>
      <c r="I13" s="292"/>
      <c r="J13" s="292"/>
      <c r="K13" s="292"/>
      <c r="L13" s="292"/>
      <c r="M13" s="292"/>
      <c r="N13" s="292"/>
      <c r="O13" s="292"/>
      <c r="P13" s="292"/>
      <c r="Q13" s="292"/>
      <c r="R13" s="292"/>
      <c r="S13" s="292"/>
      <c r="T13" s="292"/>
      <c r="U13" s="292"/>
      <c r="V13" s="292"/>
      <c r="W13" s="292"/>
      <c r="X13" s="292"/>
      <c r="Y13" s="292"/>
      <c r="Z13" s="292"/>
    </row>
    <row r="14" spans="1:26" ht="17.649999999999999">
      <c r="A14" s="292"/>
      <c r="B14" s="292"/>
      <c r="C14" s="292"/>
      <c r="D14" s="304" t="s">
        <v>179</v>
      </c>
      <c r="E14" s="287"/>
      <c r="F14" s="302" t="s">
        <v>141</v>
      </c>
      <c r="G14" s="306"/>
      <c r="H14" s="292"/>
      <c r="I14" s="292"/>
      <c r="J14" s="292"/>
      <c r="K14" s="292"/>
      <c r="L14" s="292"/>
      <c r="M14" s="292"/>
      <c r="N14" s="292"/>
      <c r="O14" s="292"/>
      <c r="P14" s="292"/>
      <c r="Q14" s="292"/>
      <c r="R14" s="292"/>
      <c r="S14" s="292"/>
      <c r="T14" s="292"/>
      <c r="U14" s="292"/>
      <c r="V14" s="292"/>
      <c r="W14" s="292"/>
      <c r="X14" s="292"/>
      <c r="Y14" s="292"/>
      <c r="Z14" s="292"/>
    </row>
    <row r="15" spans="1:26" ht="17.649999999999999">
      <c r="A15" s="292"/>
      <c r="B15" s="292"/>
      <c r="C15" s="292"/>
      <c r="D15" s="300" t="s">
        <v>185</v>
      </c>
      <c r="E15" s="301">
        <f>SUM(E16:E17)</f>
        <v>300000</v>
      </c>
      <c r="F15" s="298" t="s">
        <v>186</v>
      </c>
      <c r="G15" s="301">
        <f>SUM(G16:G19)</f>
        <v>0</v>
      </c>
      <c r="H15" s="292"/>
      <c r="I15" s="292"/>
      <c r="J15" s="292"/>
      <c r="K15" s="292"/>
      <c r="L15" s="292"/>
      <c r="M15" s="292"/>
      <c r="N15" s="292"/>
      <c r="O15" s="292"/>
      <c r="P15" s="292"/>
      <c r="Q15" s="292"/>
      <c r="R15" s="292"/>
      <c r="S15" s="292"/>
      <c r="T15" s="292"/>
      <c r="U15" s="292"/>
      <c r="V15" s="292"/>
      <c r="W15" s="292"/>
      <c r="X15" s="292"/>
      <c r="Y15" s="292"/>
      <c r="Z15" s="292"/>
    </row>
    <row r="16" spans="1:26" ht="17.649999999999999">
      <c r="A16" s="292"/>
      <c r="B16" s="292"/>
      <c r="C16" s="292"/>
      <c r="D16" s="304" t="s">
        <v>187</v>
      </c>
      <c r="E16" s="286">
        <v>200000</v>
      </c>
      <c r="F16" s="298" t="s">
        <v>188</v>
      </c>
      <c r="G16" s="306"/>
      <c r="H16" s="292"/>
      <c r="I16" s="292"/>
      <c r="J16" s="292"/>
      <c r="K16" s="292"/>
      <c r="L16" s="292"/>
      <c r="M16" s="292"/>
      <c r="N16" s="292"/>
      <c r="O16" s="292"/>
      <c r="P16" s="292"/>
      <c r="Q16" s="292"/>
      <c r="R16" s="292"/>
      <c r="S16" s="292"/>
      <c r="T16" s="292"/>
      <c r="U16" s="292"/>
      <c r="V16" s="292"/>
      <c r="W16" s="292"/>
      <c r="X16" s="292"/>
      <c r="Y16" s="292"/>
      <c r="Z16" s="292"/>
    </row>
    <row r="17" spans="1:26" ht="17.649999999999999">
      <c r="A17" s="292"/>
      <c r="B17" s="292"/>
      <c r="C17" s="292"/>
      <c r="D17" s="304" t="s">
        <v>189</v>
      </c>
      <c r="E17" s="284">
        <v>100000</v>
      </c>
      <c r="F17" s="298" t="s">
        <v>190</v>
      </c>
      <c r="G17" s="307"/>
      <c r="H17" s="292"/>
      <c r="I17" s="292"/>
      <c r="J17" s="292"/>
      <c r="K17" s="292"/>
      <c r="L17" s="292"/>
      <c r="M17" s="292"/>
      <c r="N17" s="292"/>
      <c r="O17" s="292"/>
      <c r="P17" s="292"/>
      <c r="Q17" s="292"/>
      <c r="R17" s="292"/>
      <c r="S17" s="292"/>
      <c r="T17" s="292"/>
      <c r="U17" s="292"/>
      <c r="V17" s="292"/>
      <c r="W17" s="292"/>
      <c r="X17" s="292"/>
      <c r="Y17" s="292"/>
      <c r="Z17" s="292"/>
    </row>
    <row r="18" spans="1:26" ht="17.649999999999999">
      <c r="A18" s="292"/>
      <c r="B18" s="292"/>
      <c r="C18" s="292"/>
      <c r="D18" s="304"/>
      <c r="E18" s="287"/>
      <c r="F18" s="298" t="s">
        <v>191</v>
      </c>
      <c r="G18" s="306"/>
      <c r="H18" s="292"/>
      <c r="I18" s="292"/>
      <c r="J18" s="292"/>
      <c r="K18" s="292"/>
      <c r="L18" s="292"/>
      <c r="M18" s="292"/>
      <c r="N18" s="292"/>
      <c r="O18" s="292"/>
      <c r="P18" s="292"/>
      <c r="Q18" s="292"/>
      <c r="R18" s="292"/>
      <c r="S18" s="292"/>
      <c r="T18" s="292"/>
      <c r="U18" s="292"/>
      <c r="V18" s="292"/>
      <c r="W18" s="292"/>
      <c r="X18" s="292"/>
      <c r="Y18" s="292"/>
      <c r="Z18" s="292"/>
    </row>
    <row r="19" spans="1:26" ht="17.649999999999999">
      <c r="A19" s="292"/>
      <c r="B19" s="292"/>
      <c r="C19" s="292"/>
      <c r="D19" s="304"/>
      <c r="E19" s="285"/>
      <c r="F19" s="298" t="s">
        <v>192</v>
      </c>
      <c r="G19" s="307"/>
      <c r="H19" s="292"/>
      <c r="I19" s="292"/>
      <c r="J19" s="292"/>
      <c r="K19" s="292"/>
      <c r="L19" s="292"/>
      <c r="M19" s="292"/>
      <c r="N19" s="292"/>
      <c r="O19" s="292"/>
      <c r="P19" s="292"/>
      <c r="Q19" s="292"/>
      <c r="R19" s="292"/>
      <c r="S19" s="292"/>
      <c r="T19" s="292"/>
      <c r="U19" s="292"/>
      <c r="V19" s="292"/>
      <c r="W19" s="292"/>
      <c r="X19" s="292"/>
      <c r="Y19" s="292"/>
      <c r="Z19" s="292"/>
    </row>
    <row r="20" spans="1:26" ht="17.649999999999999">
      <c r="A20" s="292"/>
      <c r="B20" s="292"/>
      <c r="C20" s="292"/>
      <c r="D20" s="300" t="s">
        <v>193</v>
      </c>
      <c r="E20" s="308">
        <f>E21</f>
        <v>0</v>
      </c>
      <c r="F20" s="298" t="s">
        <v>194</v>
      </c>
      <c r="G20" s="309"/>
      <c r="H20" s="292"/>
      <c r="I20" s="292"/>
      <c r="J20" s="292"/>
      <c r="K20" s="292"/>
      <c r="L20" s="292"/>
      <c r="M20" s="292"/>
      <c r="N20" s="292"/>
      <c r="O20" s="292"/>
      <c r="P20" s="292"/>
      <c r="Q20" s="292"/>
      <c r="R20" s="292"/>
      <c r="S20" s="292"/>
      <c r="T20" s="292"/>
      <c r="U20" s="292"/>
      <c r="V20" s="292"/>
      <c r="W20" s="292"/>
      <c r="X20" s="292"/>
      <c r="Y20" s="292"/>
      <c r="Z20" s="292"/>
    </row>
    <row r="21" spans="1:26" ht="17.649999999999999">
      <c r="A21" s="292"/>
      <c r="B21" s="292"/>
      <c r="C21" s="292"/>
      <c r="D21" s="300"/>
      <c r="E21" s="285"/>
      <c r="F21" s="298" t="s">
        <v>195</v>
      </c>
      <c r="G21" s="310">
        <f>G4+G15+G20</f>
        <v>1040000</v>
      </c>
      <c r="H21" s="292"/>
      <c r="I21" s="292"/>
      <c r="J21" s="292"/>
      <c r="K21" s="292"/>
      <c r="L21" s="292"/>
      <c r="M21" s="292"/>
      <c r="N21" s="292"/>
      <c r="O21" s="292"/>
      <c r="P21" s="292"/>
      <c r="Q21" s="292"/>
      <c r="R21" s="292"/>
      <c r="S21" s="292"/>
      <c r="T21" s="292"/>
      <c r="U21" s="292"/>
      <c r="V21" s="292"/>
      <c r="W21" s="292"/>
      <c r="X21" s="292"/>
      <c r="Y21" s="292"/>
      <c r="Z21" s="292"/>
    </row>
    <row r="22" spans="1:26" ht="17.649999999999999">
      <c r="A22" s="292"/>
      <c r="B22" s="292"/>
      <c r="C22" s="292"/>
      <c r="D22" s="300" t="s">
        <v>196</v>
      </c>
      <c r="E22" s="308">
        <f>E4+E15+E20</f>
        <v>2600000</v>
      </c>
      <c r="F22" s="311" t="s">
        <v>197</v>
      </c>
      <c r="G22" s="309"/>
      <c r="H22" s="292"/>
      <c r="I22" s="292"/>
      <c r="J22" s="292"/>
      <c r="K22" s="292"/>
      <c r="L22" s="292"/>
      <c r="M22" s="292"/>
      <c r="N22" s="292"/>
      <c r="O22" s="292"/>
      <c r="P22" s="292"/>
      <c r="Q22" s="292"/>
      <c r="R22" s="292"/>
      <c r="S22" s="292"/>
      <c r="T22" s="292"/>
      <c r="U22" s="292"/>
      <c r="V22" s="292"/>
      <c r="W22" s="292"/>
      <c r="X22" s="292"/>
      <c r="Y22" s="292"/>
      <c r="Z22" s="292"/>
    </row>
    <row r="23" spans="1:26" ht="17.649999999999999">
      <c r="A23" s="292"/>
      <c r="B23" s="292"/>
      <c r="C23" s="292"/>
      <c r="D23" s="296" t="s">
        <v>198</v>
      </c>
      <c r="E23" s="310"/>
      <c r="F23" s="298" t="s">
        <v>199</v>
      </c>
      <c r="G23" s="310">
        <f>E22-G21</f>
        <v>1560000</v>
      </c>
      <c r="H23" s="292"/>
      <c r="I23" s="292"/>
      <c r="J23" s="292"/>
      <c r="K23" s="292"/>
      <c r="L23" s="292"/>
      <c r="M23" s="292"/>
      <c r="N23" s="292"/>
      <c r="O23" s="292"/>
      <c r="P23" s="292"/>
      <c r="Q23" s="292"/>
      <c r="R23" s="292"/>
      <c r="S23" s="292"/>
      <c r="T23" s="292"/>
      <c r="U23" s="292"/>
      <c r="V23" s="292"/>
      <c r="W23" s="292"/>
      <c r="X23" s="292"/>
      <c r="Y23" s="292"/>
      <c r="Z23" s="292"/>
    </row>
    <row r="24" spans="1:26" ht="17.649999999999999">
      <c r="A24" s="292"/>
      <c r="B24" s="292"/>
      <c r="C24" s="292"/>
      <c r="D24" s="312"/>
      <c r="E24" s="313"/>
      <c r="F24" s="314" t="s">
        <v>200</v>
      </c>
      <c r="G24" s="310"/>
      <c r="H24" s="292"/>
      <c r="I24" s="292"/>
      <c r="J24" s="292"/>
      <c r="K24" s="292"/>
      <c r="L24" s="292"/>
      <c r="M24" s="292"/>
      <c r="N24" s="292"/>
      <c r="O24" s="292"/>
      <c r="P24" s="292"/>
      <c r="Q24" s="292"/>
      <c r="R24" s="292"/>
      <c r="S24" s="292"/>
      <c r="T24" s="292"/>
      <c r="U24" s="292"/>
      <c r="V24" s="292"/>
      <c r="W24" s="292"/>
      <c r="X24" s="292"/>
      <c r="Y24" s="292"/>
      <c r="Z24" s="292"/>
    </row>
    <row r="25" spans="1:26">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row>
    <row r="26" spans="1:26">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row>
    <row r="27" spans="1:26">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row>
    <row r="28" spans="1:26">
      <c r="A28" s="292"/>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row>
    <row r="29" spans="1:26">
      <c r="A29" s="292"/>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row>
    <row r="30" spans="1:26">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row>
    <row r="31" spans="1:26">
      <c r="A31" s="292"/>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row>
    <row r="32" spans="1:26">
      <c r="A32" s="292"/>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row>
    <row r="33" spans="1:26">
      <c r="A33" s="292"/>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row>
    <row r="34" spans="1:26">
      <c r="A34" s="292"/>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row>
    <row r="35" spans="1:26">
      <c r="A35" s="292"/>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row>
    <row r="36" spans="1:26">
      <c r="A36" s="292"/>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row>
    <row r="37" spans="1:26">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row>
    <row r="38" spans="1:26">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row>
    <row r="39" spans="1:26">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row>
    <row r="41" spans="1:26">
      <c r="A41" s="292"/>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row>
    <row r="42" spans="1:26">
      <c r="A42" s="292"/>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row>
    <row r="44" spans="1:26">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row>
    <row r="45" spans="1:26">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row>
    <row r="46" spans="1:26">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row>
    <row r="47" spans="1:26">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row>
    <row r="48" spans="1:26">
      <c r="A48" s="292"/>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row>
    <row r="49" spans="1:26">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row>
    <row r="50" spans="1:26">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row>
    <row r="51" spans="1:26">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row>
    <row r="52" spans="1:26">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row>
    <row r="53" spans="1:26">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row>
    <row r="54" spans="1:26">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row>
    <row r="55" spans="1:26">
      <c r="A55" s="292"/>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row>
    <row r="56" spans="1:26">
      <c r="A56" s="292"/>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row>
    <row r="57" spans="1:26">
      <c r="A57" s="292"/>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row>
    <row r="58" spans="1:26">
      <c r="A58" s="292"/>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row>
    <row r="59" spans="1:26">
      <c r="A59" s="292"/>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row>
    <row r="60" spans="1:26">
      <c r="A60" s="292"/>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row>
    <row r="61" spans="1:26">
      <c r="A61" s="292"/>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row>
    <row r="62" spans="1:26">
      <c r="A62" s="292"/>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row>
    <row r="63" spans="1:26">
      <c r="A63" s="29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row>
    <row r="64" spans="1:26">
      <c r="A64" s="292"/>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row>
    <row r="65" spans="1:26">
      <c r="A65" s="29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row>
    <row r="66" spans="1:26">
      <c r="A66" s="292"/>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row>
    <row r="67" spans="1:26">
      <c r="A67" s="292"/>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row>
    <row r="68" spans="1:26">
      <c r="A68" s="292"/>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row>
    <row r="69" spans="1:26">
      <c r="A69" s="292"/>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row>
    <row r="70" spans="1:26">
      <c r="A70" s="292"/>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row>
    <row r="71" spans="1:26">
      <c r="A71" s="292"/>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row>
    <row r="72" spans="1:26">
      <c r="A72" s="292"/>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row>
    <row r="73" spans="1:26">
      <c r="A73" s="29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row>
    <row r="74" spans="1:26">
      <c r="A74" s="292"/>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row>
    <row r="75" spans="1:26">
      <c r="A75" s="292"/>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row>
    <row r="76" spans="1:26">
      <c r="A76" s="292"/>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row>
    <row r="77" spans="1:26">
      <c r="A77" s="292"/>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row>
    <row r="78" spans="1:26">
      <c r="A78" s="292"/>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row>
    <row r="79" spans="1:26">
      <c r="A79" s="292"/>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row>
    <row r="80" spans="1:26">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row>
    <row r="81" spans="1:26">
      <c r="A81" s="292"/>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row>
    <row r="82" spans="1:26">
      <c r="A82" s="292"/>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row>
    <row r="83" spans="1:26">
      <c r="A83" s="292"/>
      <c r="B83" s="292"/>
      <c r="C83" s="292"/>
      <c r="D83" s="292"/>
      <c r="E83" s="292"/>
      <c r="F83" s="292"/>
      <c r="G83" s="292"/>
      <c r="H83" s="292"/>
      <c r="I83" s="292"/>
      <c r="J83" s="292"/>
      <c r="K83" s="292"/>
      <c r="L83" s="292"/>
      <c r="M83" s="292"/>
      <c r="N83" s="292"/>
      <c r="O83" s="292"/>
      <c r="P83" s="292"/>
      <c r="Q83" s="292"/>
      <c r="R83" s="292"/>
      <c r="S83" s="292"/>
      <c r="T83" s="292"/>
      <c r="U83" s="292"/>
      <c r="V83" s="292"/>
      <c r="W83" s="292"/>
      <c r="X83" s="292"/>
      <c r="Y83" s="292"/>
      <c r="Z83" s="292"/>
    </row>
    <row r="84" spans="1:26">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row>
    <row r="85" spans="1:26">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row>
    <row r="86" spans="1:26">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row>
    <row r="87" spans="1:26">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row>
    <row r="88" spans="1:26">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row>
    <row r="89" spans="1:26">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row>
    <row r="90" spans="1:26">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row>
    <row r="91" spans="1:26">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row>
    <row r="92" spans="1:26">
      <c r="A92" s="292"/>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row>
    <row r="93" spans="1:26">
      <c r="A93" s="292"/>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row>
    <row r="94" spans="1:26">
      <c r="A94" s="292"/>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row>
    <row r="95" spans="1:26">
      <c r="A95" s="292"/>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row>
    <row r="96" spans="1:26">
      <c r="A96" s="292"/>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row>
    <row r="97" spans="1:26">
      <c r="A97" s="292"/>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row>
    <row r="98" spans="1:26">
      <c r="A98" s="292"/>
      <c r="B98" s="29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row>
    <row r="99" spans="1:26">
      <c r="A99" s="292"/>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row>
    <row r="100" spans="1:26">
      <c r="A100" s="292"/>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row>
    <row r="101" spans="1:26">
      <c r="A101" s="292"/>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row>
    <row r="102" spans="1:26">
      <c r="A102" s="292"/>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row>
    <row r="103" spans="1:26">
      <c r="A103" s="292"/>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row>
    <row r="104" spans="1:26">
      <c r="A104" s="292"/>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row>
    <row r="105" spans="1:26">
      <c r="A105" s="292"/>
      <c r="B105" s="292"/>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row>
    <row r="106" spans="1:26">
      <c r="A106" s="292"/>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row>
    <row r="107" spans="1:26">
      <c r="A107" s="292"/>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row>
    <row r="108" spans="1:26">
      <c r="A108" s="292"/>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row>
    <row r="109" spans="1:26">
      <c r="A109" s="292"/>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row>
    <row r="110" spans="1:26">
      <c r="A110" s="292"/>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row>
    <row r="111" spans="1:26">
      <c r="A111" s="292"/>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row>
    <row r="112" spans="1:26">
      <c r="A112" s="292"/>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row>
    <row r="113" spans="1:26">
      <c r="A113" s="292"/>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row>
    <row r="114" spans="1:26">
      <c r="A114" s="292"/>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row>
    <row r="115" spans="1:26">
      <c r="A115" s="292"/>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row>
    <row r="116" spans="1:26">
      <c r="A116" s="292"/>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row>
    <row r="117" spans="1:26">
      <c r="A117" s="292"/>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row>
    <row r="118" spans="1:26">
      <c r="A118" s="292"/>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row>
    <row r="119" spans="1:26">
      <c r="A119" s="292"/>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row>
    <row r="120" spans="1:26">
      <c r="A120" s="292"/>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row>
    <row r="121" spans="1:26">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row>
    <row r="122" spans="1:26">
      <c r="A122" s="292"/>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row>
    <row r="123" spans="1:26">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1:26">
      <c r="A124" s="292"/>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row>
    <row r="125" spans="1:26">
      <c r="A125" s="292"/>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row>
    <row r="126" spans="1:26">
      <c r="A126" s="292"/>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row>
    <row r="127" spans="1:26">
      <c r="A127" s="292"/>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row>
    <row r="128" spans="1:26">
      <c r="A128" s="292"/>
      <c r="B128" s="292"/>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row>
    <row r="129" spans="1:26">
      <c r="A129" s="292"/>
      <c r="B129" s="292"/>
      <c r="C129" s="292"/>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row>
    <row r="130" spans="1:26">
      <c r="A130" s="292"/>
      <c r="B130" s="292"/>
      <c r="C130" s="292"/>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1:26">
      <c r="A131" s="292"/>
      <c r="B131" s="292"/>
      <c r="C131" s="292"/>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row>
    <row r="132" spans="1:26">
      <c r="A132" s="292"/>
      <c r="B132" s="292"/>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row>
    <row r="133" spans="1:26">
      <c r="A133" s="292"/>
      <c r="B133" s="292"/>
      <c r="C133" s="292"/>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row>
    <row r="134" spans="1:26">
      <c r="A134" s="292"/>
      <c r="B134" s="292"/>
      <c r="C134" s="292"/>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1:26">
      <c r="A135" s="292"/>
      <c r="B135" s="292"/>
      <c r="C135" s="292"/>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row>
    <row r="136" spans="1:26">
      <c r="A136" s="292"/>
      <c r="B136" s="292"/>
      <c r="C136" s="292"/>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row>
    <row r="137" spans="1:26">
      <c r="A137" s="292"/>
      <c r="B137" s="292"/>
      <c r="C137" s="292"/>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row>
    <row r="138" spans="1:26">
      <c r="A138" s="292"/>
      <c r="B138" s="292"/>
      <c r="C138" s="292"/>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1:26">
      <c r="A139" s="292"/>
      <c r="B139" s="292"/>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row>
    <row r="140" spans="1:26">
      <c r="A140" s="292"/>
      <c r="B140" s="292"/>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row>
    <row r="141" spans="1:26">
      <c r="A141" s="292"/>
      <c r="B141" s="292"/>
      <c r="C141" s="292"/>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row>
    <row r="142" spans="1:26">
      <c r="A142" s="292"/>
      <c r="B142" s="292"/>
      <c r="C142" s="292"/>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1:26">
      <c r="A143" s="292"/>
      <c r="B143" s="292"/>
      <c r="C143" s="292"/>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row>
    <row r="144" spans="1:26">
      <c r="A144" s="292"/>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row>
    <row r="145" spans="1:26">
      <c r="A145" s="292"/>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row>
    <row r="146" spans="1:26">
      <c r="A146" s="292"/>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1:26">
      <c r="A147" s="292"/>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row>
    <row r="148" spans="1:26">
      <c r="A148" s="292"/>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row>
    <row r="149" spans="1:26">
      <c r="A149" s="292"/>
      <c r="B149" s="292"/>
      <c r="C149" s="292"/>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row>
    <row r="150" spans="1:26">
      <c r="A150" s="292"/>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1:26">
      <c r="A151" s="292"/>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row>
    <row r="152" spans="1:26">
      <c r="A152" s="292"/>
      <c r="B152" s="292"/>
      <c r="C152" s="292"/>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row>
    <row r="153" spans="1:26">
      <c r="A153" s="292"/>
      <c r="B153" s="292"/>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row>
    <row r="154" spans="1:26">
      <c r="A154" s="292"/>
      <c r="B154" s="292"/>
      <c r="C154" s="292"/>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1:26">
      <c r="A155" s="292"/>
      <c r="B155" s="292"/>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row>
    <row r="156" spans="1:26">
      <c r="A156" s="292"/>
      <c r="B156" s="292"/>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row>
    <row r="157" spans="1:26">
      <c r="A157" s="292"/>
      <c r="B157" s="292"/>
      <c r="C157" s="292"/>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row>
    <row r="158" spans="1:26">
      <c r="A158" s="292"/>
      <c r="B158" s="292"/>
      <c r="C158" s="292"/>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1:26">
      <c r="A159" s="292"/>
      <c r="B159" s="292"/>
      <c r="C159" s="292"/>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row>
    <row r="160" spans="1:26">
      <c r="A160" s="292"/>
      <c r="B160" s="292"/>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row>
    <row r="161" spans="1:26">
      <c r="A161" s="292"/>
      <c r="B161" s="292"/>
      <c r="C161" s="292"/>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row>
    <row r="162" spans="1:26">
      <c r="A162" s="292"/>
      <c r="B162" s="292"/>
      <c r="C162" s="292"/>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1:26">
      <c r="A163" s="292"/>
      <c r="B163" s="292"/>
      <c r="C163" s="292"/>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row>
    <row r="164" spans="1:26">
      <c r="A164" s="292"/>
      <c r="B164" s="292"/>
      <c r="C164" s="292"/>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row>
    <row r="165" spans="1:26">
      <c r="A165" s="292"/>
      <c r="B165" s="292"/>
      <c r="C165" s="292"/>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row>
    <row r="166" spans="1:26">
      <c r="A166" s="292"/>
      <c r="B166" s="292"/>
      <c r="C166" s="292"/>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row>
    <row r="167" spans="1:26">
      <c r="A167" s="292"/>
      <c r="B167" s="292"/>
      <c r="C167" s="292"/>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row>
    <row r="168" spans="1:26">
      <c r="A168" s="292"/>
      <c r="B168" s="292"/>
      <c r="C168" s="292"/>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row>
    <row r="169" spans="1:26">
      <c r="A169" s="292"/>
      <c r="B169" s="292"/>
      <c r="C169" s="292"/>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row>
    <row r="170" spans="1:26">
      <c r="A170" s="292"/>
      <c r="B170" s="292"/>
      <c r="C170" s="292"/>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row>
    <row r="171" spans="1:26">
      <c r="A171" s="292"/>
      <c r="B171" s="292"/>
      <c r="C171" s="292"/>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row>
    <row r="172" spans="1:26">
      <c r="A172" s="292"/>
      <c r="B172" s="292"/>
      <c r="C172" s="292"/>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row>
    <row r="173" spans="1:26">
      <c r="A173" s="292"/>
      <c r="B173" s="292"/>
      <c r="C173" s="292"/>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row>
    <row r="174" spans="1:26">
      <c r="A174" s="292"/>
      <c r="B174" s="292"/>
      <c r="C174" s="292"/>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row>
    <row r="175" spans="1:26">
      <c r="A175" s="292"/>
      <c r="B175" s="292"/>
      <c r="C175" s="292"/>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row>
    <row r="176" spans="1:26">
      <c r="A176" s="292"/>
      <c r="B176" s="292"/>
      <c r="C176" s="292"/>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row>
    <row r="177" spans="1:26">
      <c r="A177" s="292"/>
      <c r="B177" s="292"/>
      <c r="C177" s="292"/>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row>
    <row r="178" spans="1:26">
      <c r="A178" s="292"/>
      <c r="B178" s="292"/>
      <c r="C178" s="292"/>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row>
    <row r="179" spans="1:26">
      <c r="A179" s="292"/>
      <c r="B179" s="292"/>
      <c r="C179" s="292"/>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row>
    <row r="180" spans="1:26">
      <c r="A180" s="292"/>
      <c r="B180" s="292"/>
      <c r="C180" s="292"/>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row>
    <row r="181" spans="1:26">
      <c r="A181" s="292"/>
      <c r="B181" s="292"/>
      <c r="C181" s="292"/>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row>
    <row r="182" spans="1:26">
      <c r="A182" s="292"/>
      <c r="B182" s="292"/>
      <c r="C182" s="292"/>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row>
    <row r="183" spans="1:26">
      <c r="A183" s="292"/>
      <c r="B183" s="292"/>
      <c r="C183" s="292"/>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row>
    <row r="184" spans="1:26">
      <c r="A184" s="292"/>
      <c r="B184" s="292"/>
      <c r="C184" s="292"/>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row>
    <row r="185" spans="1:26">
      <c r="A185" s="292"/>
      <c r="B185" s="292"/>
      <c r="C185" s="292"/>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row>
    <row r="186" spans="1:26">
      <c r="A186" s="292"/>
      <c r="B186" s="292"/>
      <c r="C186" s="292"/>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row>
    <row r="187" spans="1:26">
      <c r="A187" s="292"/>
      <c r="B187" s="292"/>
      <c r="C187" s="292"/>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row>
    <row r="188" spans="1:26">
      <c r="A188" s="292"/>
      <c r="B188" s="292"/>
      <c r="C188" s="292"/>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row>
    <row r="189" spans="1:26">
      <c r="A189" s="292"/>
      <c r="B189" s="292"/>
      <c r="C189" s="292"/>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row>
    <row r="190" spans="1:26">
      <c r="A190" s="292"/>
      <c r="B190" s="292"/>
      <c r="C190" s="292"/>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row>
    <row r="191" spans="1:26">
      <c r="A191" s="292"/>
      <c r="B191" s="292"/>
      <c r="C191" s="292"/>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row>
    <row r="192" spans="1:26">
      <c r="A192" s="292"/>
      <c r="B192" s="292"/>
      <c r="C192" s="292"/>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row>
    <row r="193" spans="1:26">
      <c r="A193" s="292"/>
      <c r="B193" s="292"/>
      <c r="C193" s="292"/>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row>
    <row r="194" spans="1:26">
      <c r="A194" s="292"/>
      <c r="B194" s="292"/>
      <c r="C194" s="292"/>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row>
    <row r="195" spans="1:26">
      <c r="A195" s="292"/>
      <c r="B195" s="292"/>
      <c r="C195" s="292"/>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row>
    <row r="196" spans="1:26">
      <c r="A196" s="292"/>
      <c r="B196" s="292"/>
      <c r="C196" s="292"/>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row>
    <row r="197" spans="1:26">
      <c r="A197" s="292"/>
      <c r="B197" s="292"/>
      <c r="C197" s="292"/>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row>
    <row r="198" spans="1:26">
      <c r="A198" s="292"/>
      <c r="B198" s="292"/>
      <c r="C198" s="292"/>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row>
    <row r="199" spans="1:26">
      <c r="A199" s="292"/>
      <c r="B199" s="292"/>
      <c r="C199" s="292"/>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row>
    <row r="200" spans="1:26">
      <c r="A200" s="292"/>
      <c r="B200" s="292"/>
      <c r="C200" s="292"/>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row>
    <row r="201" spans="1:26">
      <c r="A201" s="292"/>
      <c r="B201" s="292"/>
      <c r="C201" s="292"/>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row>
  </sheetData>
  <mergeCells count="3">
    <mergeCell ref="D1:G1"/>
    <mergeCell ref="D3:E3"/>
    <mergeCell ref="F3:G3"/>
  </mergeCells>
  <phoneticPr fontId="10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01"/>
  <sheetViews>
    <sheetView tabSelected="1" workbookViewId="0">
      <selection activeCell="K22" sqref="K22"/>
    </sheetView>
  </sheetViews>
  <sheetFormatPr defaultColWidth="11.1875" defaultRowHeight="15.75"/>
  <cols>
    <col min="1" max="16384" width="11.1875" style="281"/>
  </cols>
  <sheetData>
    <row r="1" spans="1:26" ht="22.9">
      <c r="A1" s="442" t="s">
        <v>201</v>
      </c>
      <c r="B1" s="443"/>
      <c r="C1" s="443"/>
      <c r="D1" s="443"/>
      <c r="E1" s="443"/>
      <c r="F1" s="443"/>
      <c r="G1" s="443"/>
      <c r="H1" s="443"/>
      <c r="I1" s="443"/>
      <c r="J1" s="443"/>
      <c r="K1" s="443"/>
      <c r="L1" s="443"/>
      <c r="M1" s="443"/>
      <c r="N1" s="443"/>
      <c r="O1" s="288"/>
      <c r="P1" s="288"/>
      <c r="Q1" s="288"/>
      <c r="R1" s="288"/>
      <c r="S1" s="288"/>
      <c r="T1" s="288"/>
      <c r="U1" s="288"/>
      <c r="V1" s="288"/>
      <c r="W1" s="288"/>
      <c r="X1" s="288"/>
      <c r="Y1" s="288"/>
      <c r="Z1" s="288"/>
    </row>
    <row r="2" spans="1:26">
      <c r="A2" s="282"/>
      <c r="B2" s="282"/>
      <c r="C2" s="282"/>
      <c r="D2" s="282"/>
      <c r="E2" s="282"/>
      <c r="F2" s="282"/>
      <c r="G2" s="282"/>
      <c r="H2" s="282"/>
      <c r="I2" s="282"/>
      <c r="J2" s="282"/>
      <c r="K2" s="282"/>
      <c r="L2" s="282"/>
      <c r="M2" s="282" t="s">
        <v>202</v>
      </c>
      <c r="N2" s="282" t="s">
        <v>203</v>
      </c>
      <c r="O2" s="288"/>
      <c r="P2" s="288"/>
      <c r="Q2" s="288"/>
      <c r="R2" s="288"/>
      <c r="S2" s="288"/>
      <c r="T2" s="288"/>
      <c r="U2" s="288"/>
      <c r="V2" s="288"/>
      <c r="W2" s="288"/>
      <c r="X2" s="288"/>
      <c r="Y2" s="288"/>
      <c r="Z2" s="288"/>
    </row>
    <row r="3" spans="1:26" ht="17.649999999999999">
      <c r="A3" s="644" t="s">
        <v>204</v>
      </c>
      <c r="B3" s="644" t="s">
        <v>205</v>
      </c>
      <c r="C3" s="643" t="s">
        <v>567</v>
      </c>
      <c r="D3" s="644"/>
      <c r="E3" s="643" t="s">
        <v>568</v>
      </c>
      <c r="F3" s="644"/>
      <c r="G3" s="644" t="s">
        <v>206</v>
      </c>
      <c r="H3" s="644"/>
      <c r="I3" s="644" t="s">
        <v>207</v>
      </c>
      <c r="J3" s="644"/>
      <c r="K3" s="644" t="s">
        <v>208</v>
      </c>
      <c r="L3" s="644"/>
      <c r="M3" s="644" t="s">
        <v>209</v>
      </c>
      <c r="N3" s="644"/>
      <c r="O3" s="288"/>
      <c r="P3" s="288"/>
      <c r="Q3" s="288"/>
      <c r="R3" s="288"/>
      <c r="S3" s="288"/>
      <c r="T3" s="288"/>
      <c r="U3" s="288"/>
      <c r="V3" s="288"/>
      <c r="W3" s="288"/>
      <c r="X3" s="288"/>
      <c r="Y3" s="288"/>
      <c r="Z3" s="288"/>
    </row>
    <row r="4" spans="1:26" ht="18.75" customHeight="1">
      <c r="A4" s="644"/>
      <c r="B4" s="644"/>
      <c r="C4" s="283" t="s">
        <v>210</v>
      </c>
      <c r="D4" s="283" t="s">
        <v>211</v>
      </c>
      <c r="E4" s="283" t="s">
        <v>210</v>
      </c>
      <c r="F4" s="283" t="s">
        <v>211</v>
      </c>
      <c r="G4" s="283" t="s">
        <v>210</v>
      </c>
      <c r="H4" s="283" t="s">
        <v>211</v>
      </c>
      <c r="I4" s="283" t="s">
        <v>210</v>
      </c>
      <c r="J4" s="283" t="s">
        <v>211</v>
      </c>
      <c r="K4" s="283" t="s">
        <v>210</v>
      </c>
      <c r="L4" s="283" t="s">
        <v>211</v>
      </c>
      <c r="M4" s="283" t="s">
        <v>210</v>
      </c>
      <c r="N4" s="283" t="s">
        <v>211</v>
      </c>
      <c r="O4" s="288"/>
      <c r="P4" s="288"/>
      <c r="Q4" s="288"/>
      <c r="R4" s="288"/>
      <c r="S4" s="288"/>
      <c r="T4" s="288"/>
      <c r="U4" s="288"/>
      <c r="V4" s="288"/>
      <c r="W4" s="288"/>
      <c r="X4" s="288"/>
      <c r="Y4" s="288"/>
      <c r="Z4" s="288"/>
    </row>
    <row r="5" spans="1:26" ht="17.649999999999999">
      <c r="A5" s="644" t="s">
        <v>212</v>
      </c>
      <c r="B5" s="283" t="s">
        <v>178</v>
      </c>
      <c r="C5" s="645">
        <v>300000</v>
      </c>
      <c r="D5" s="645" t="s">
        <v>213</v>
      </c>
      <c r="E5" s="645">
        <v>300000</v>
      </c>
      <c r="F5" s="645" t="s">
        <v>213</v>
      </c>
      <c r="G5" s="646"/>
      <c r="H5" s="646"/>
      <c r="I5" s="646"/>
      <c r="J5" s="646"/>
      <c r="K5" s="646"/>
      <c r="L5" s="646"/>
      <c r="M5" s="646"/>
      <c r="N5" s="646"/>
      <c r="O5" s="288"/>
      <c r="P5" s="288"/>
      <c r="Q5" s="288"/>
      <c r="R5" s="288"/>
      <c r="S5" s="288"/>
      <c r="T5" s="288"/>
      <c r="U5" s="288"/>
      <c r="V5" s="288"/>
      <c r="W5" s="288"/>
      <c r="X5" s="288"/>
      <c r="Y5" s="288"/>
      <c r="Z5" s="288"/>
    </row>
    <row r="6" spans="1:26" ht="17.649999999999999">
      <c r="A6" s="644"/>
      <c r="B6" s="283" t="s">
        <v>214</v>
      </c>
      <c r="C6" s="645">
        <v>100000</v>
      </c>
      <c r="D6" s="645" t="s">
        <v>213</v>
      </c>
      <c r="E6" s="645">
        <v>100000</v>
      </c>
      <c r="F6" s="645" t="s">
        <v>213</v>
      </c>
      <c r="G6" s="646"/>
      <c r="H6" s="646"/>
      <c r="I6" s="646"/>
      <c r="J6" s="646"/>
      <c r="K6" s="646"/>
      <c r="L6" s="646"/>
      <c r="M6" s="646"/>
      <c r="N6" s="646"/>
      <c r="O6" s="288"/>
      <c r="P6" s="288"/>
      <c r="Q6" s="288"/>
      <c r="R6" s="288"/>
      <c r="S6" s="288"/>
      <c r="T6" s="288"/>
      <c r="U6" s="288"/>
      <c r="V6" s="288"/>
      <c r="W6" s="288"/>
      <c r="X6" s="288"/>
      <c r="Y6" s="288"/>
      <c r="Z6" s="288"/>
    </row>
    <row r="7" spans="1:26" ht="17.649999999999999">
      <c r="A7" s="644" t="s">
        <v>215</v>
      </c>
      <c r="B7" s="283" t="s">
        <v>216</v>
      </c>
      <c r="C7" s="645">
        <v>0</v>
      </c>
      <c r="D7" s="645" t="s">
        <v>213</v>
      </c>
      <c r="E7" s="645">
        <v>0</v>
      </c>
      <c r="F7" s="645" t="s">
        <v>213</v>
      </c>
      <c r="G7" s="646"/>
      <c r="H7" s="646"/>
      <c r="I7" s="646"/>
      <c r="J7" s="646"/>
      <c r="K7" s="646"/>
      <c r="L7" s="646"/>
      <c r="M7" s="646"/>
      <c r="N7" s="646"/>
      <c r="O7" s="288"/>
      <c r="P7" s="288"/>
      <c r="Q7" s="288"/>
      <c r="R7" s="288"/>
      <c r="S7" s="288"/>
      <c r="T7" s="288"/>
      <c r="U7" s="288"/>
      <c r="V7" s="288"/>
      <c r="W7" s="288"/>
      <c r="X7" s="288"/>
      <c r="Y7" s="288"/>
      <c r="Z7" s="288"/>
    </row>
    <row r="8" spans="1:26" ht="17.649999999999999">
      <c r="A8" s="644"/>
      <c r="B8" s="283" t="s">
        <v>217</v>
      </c>
      <c r="C8" s="645">
        <v>0</v>
      </c>
      <c r="D8" s="645" t="s">
        <v>213</v>
      </c>
      <c r="E8" s="645">
        <v>0</v>
      </c>
      <c r="F8" s="645" t="s">
        <v>213</v>
      </c>
      <c r="G8" s="646"/>
      <c r="H8" s="646"/>
      <c r="I8" s="646"/>
      <c r="J8" s="646"/>
      <c r="K8" s="646"/>
      <c r="L8" s="646"/>
      <c r="M8" s="646"/>
      <c r="N8" s="646"/>
      <c r="O8" s="288"/>
      <c r="P8" s="288"/>
      <c r="Q8" s="288"/>
      <c r="R8" s="288"/>
      <c r="S8" s="288"/>
      <c r="T8" s="288"/>
      <c r="U8" s="288"/>
      <c r="V8" s="288"/>
      <c r="W8" s="288"/>
      <c r="X8" s="288"/>
      <c r="Y8" s="288"/>
      <c r="Z8" s="288"/>
    </row>
    <row r="9" spans="1:26" ht="17.649999999999999">
      <c r="A9" s="644" t="s">
        <v>218</v>
      </c>
      <c r="B9" s="283" t="s">
        <v>219</v>
      </c>
      <c r="C9" s="645">
        <v>1000000</v>
      </c>
      <c r="D9" s="645" t="s">
        <v>220</v>
      </c>
      <c r="E9" s="645">
        <v>1000000</v>
      </c>
      <c r="F9" s="645" t="s">
        <v>220</v>
      </c>
      <c r="G9" s="646">
        <v>500000</v>
      </c>
      <c r="H9" s="645" t="s">
        <v>220</v>
      </c>
      <c r="I9" s="646">
        <v>500000</v>
      </c>
      <c r="J9" s="645" t="s">
        <v>220</v>
      </c>
      <c r="K9" s="645">
        <v>500000</v>
      </c>
      <c r="L9" s="645" t="s">
        <v>220</v>
      </c>
      <c r="M9" s="645">
        <v>500000</v>
      </c>
      <c r="N9" s="645" t="s">
        <v>220</v>
      </c>
      <c r="O9" s="288"/>
      <c r="P9" s="288"/>
      <c r="Q9" s="288"/>
      <c r="R9" s="288"/>
      <c r="S9" s="288"/>
      <c r="T9" s="288"/>
      <c r="U9" s="288"/>
      <c r="V9" s="288"/>
      <c r="W9" s="288"/>
      <c r="X9" s="288"/>
      <c r="Y9" s="288"/>
      <c r="Z9" s="288"/>
    </row>
    <row r="10" spans="1:26" ht="17.649999999999999">
      <c r="A10" s="644"/>
      <c r="B10" s="283" t="s">
        <v>221</v>
      </c>
      <c r="C10" s="645">
        <v>1000000</v>
      </c>
      <c r="D10" s="645" t="s">
        <v>220</v>
      </c>
      <c r="E10" s="645">
        <v>500000</v>
      </c>
      <c r="F10" s="645" t="s">
        <v>220</v>
      </c>
      <c r="G10" s="646"/>
      <c r="H10" s="646"/>
      <c r="I10" s="646"/>
      <c r="J10" s="646"/>
      <c r="K10" s="645"/>
      <c r="L10" s="645"/>
      <c r="M10" s="645"/>
      <c r="N10" s="645"/>
      <c r="O10" s="288"/>
      <c r="P10" s="288"/>
      <c r="Q10" s="288"/>
      <c r="R10" s="288"/>
      <c r="S10" s="288"/>
      <c r="T10" s="288"/>
      <c r="U10" s="288"/>
      <c r="V10" s="288"/>
      <c r="W10" s="288"/>
      <c r="X10" s="288"/>
      <c r="Y10" s="288"/>
      <c r="Z10" s="288"/>
    </row>
    <row r="11" spans="1:26" ht="17.649999999999999">
      <c r="A11" s="644"/>
      <c r="B11" s="283" t="s">
        <v>222</v>
      </c>
      <c r="C11" s="645">
        <v>300000</v>
      </c>
      <c r="D11" s="645" t="s">
        <v>213</v>
      </c>
      <c r="E11" s="645">
        <v>300000</v>
      </c>
      <c r="F11" s="645" t="s">
        <v>213</v>
      </c>
      <c r="G11" s="645">
        <v>500000</v>
      </c>
      <c r="H11" s="645" t="s">
        <v>220</v>
      </c>
      <c r="I11" s="645">
        <v>500000</v>
      </c>
      <c r="J11" s="645" t="s">
        <v>220</v>
      </c>
      <c r="K11" s="645"/>
      <c r="L11" s="645"/>
      <c r="M11" s="645"/>
      <c r="N11" s="645"/>
      <c r="O11" s="288"/>
      <c r="P11" s="288"/>
      <c r="Q11" s="288"/>
      <c r="R11" s="288"/>
      <c r="S11" s="288"/>
      <c r="T11" s="288"/>
      <c r="U11" s="288"/>
      <c r="V11" s="288"/>
      <c r="W11" s="288"/>
      <c r="X11" s="288"/>
      <c r="Y11" s="288"/>
      <c r="Z11" s="288"/>
    </row>
    <row r="12" spans="1:26" ht="17.649999999999999">
      <c r="A12" s="644"/>
      <c r="B12" s="283" t="s">
        <v>223</v>
      </c>
      <c r="C12" s="645">
        <v>1000000</v>
      </c>
      <c r="D12" s="645" t="s">
        <v>220</v>
      </c>
      <c r="E12" s="645">
        <v>1000000</v>
      </c>
      <c r="F12" s="645" t="s">
        <v>220</v>
      </c>
      <c r="G12" s="645">
        <v>1000000</v>
      </c>
      <c r="H12" s="645" t="s">
        <v>220</v>
      </c>
      <c r="I12" s="645">
        <v>1000000</v>
      </c>
      <c r="J12" s="645" t="s">
        <v>220</v>
      </c>
      <c r="K12" s="645">
        <v>1000000</v>
      </c>
      <c r="L12" s="645" t="s">
        <v>220</v>
      </c>
      <c r="M12" s="645">
        <v>1000000</v>
      </c>
      <c r="N12" s="645" t="s">
        <v>220</v>
      </c>
      <c r="O12" s="288"/>
      <c r="P12" s="288"/>
      <c r="Q12" s="288"/>
      <c r="R12" s="288"/>
      <c r="S12" s="288"/>
      <c r="T12" s="288"/>
      <c r="U12" s="288"/>
      <c r="V12" s="288"/>
      <c r="W12" s="288"/>
      <c r="X12" s="288"/>
      <c r="Y12" s="288"/>
      <c r="Z12" s="288"/>
    </row>
    <row r="13" spans="1:26" ht="17.649999999999999">
      <c r="A13" s="644"/>
      <c r="B13" s="283" t="s">
        <v>224</v>
      </c>
      <c r="C13" s="645"/>
      <c r="D13" s="645"/>
      <c r="E13" s="645"/>
      <c r="F13" s="645"/>
      <c r="G13" s="646"/>
      <c r="H13" s="646"/>
      <c r="I13" s="646"/>
      <c r="J13" s="646"/>
      <c r="K13" s="646"/>
      <c r="L13" s="646"/>
      <c r="M13" s="646"/>
      <c r="N13" s="646"/>
      <c r="O13" s="288"/>
      <c r="P13" s="288"/>
      <c r="Q13" s="288"/>
      <c r="R13" s="288"/>
      <c r="S13" s="288"/>
      <c r="T13" s="288"/>
      <c r="U13" s="288"/>
      <c r="V13" s="288"/>
      <c r="W13" s="288"/>
      <c r="X13" s="288"/>
      <c r="Y13" s="288"/>
      <c r="Z13" s="288"/>
    </row>
    <row r="14" spans="1:26" ht="17.649999999999999">
      <c r="A14" s="644"/>
      <c r="B14" s="283" t="s">
        <v>225</v>
      </c>
      <c r="C14" s="645">
        <v>500000</v>
      </c>
      <c r="D14" s="645" t="s">
        <v>213</v>
      </c>
      <c r="E14" s="645">
        <v>500000</v>
      </c>
      <c r="F14" s="645" t="s">
        <v>213</v>
      </c>
      <c r="G14" s="646"/>
      <c r="H14" s="646"/>
      <c r="I14" s="646"/>
      <c r="J14" s="646"/>
      <c r="K14" s="646"/>
      <c r="L14" s="646"/>
      <c r="M14" s="646"/>
      <c r="N14" s="646"/>
      <c r="O14" s="288"/>
      <c r="P14" s="288"/>
      <c r="Q14" s="288"/>
      <c r="R14" s="288"/>
      <c r="S14" s="288"/>
      <c r="T14" s="288"/>
      <c r="U14" s="288"/>
      <c r="V14" s="288"/>
      <c r="W14" s="288"/>
      <c r="X14" s="288"/>
      <c r="Y14" s="288"/>
      <c r="Z14" s="288"/>
    </row>
    <row r="15" spans="1:26" ht="17.649999999999999">
      <c r="A15" s="644"/>
      <c r="B15" s="283" t="s">
        <v>226</v>
      </c>
      <c r="C15" s="645">
        <v>300000</v>
      </c>
      <c r="D15" s="645" t="s">
        <v>213</v>
      </c>
      <c r="E15" s="645">
        <v>300000</v>
      </c>
      <c r="F15" s="645" t="s">
        <v>213</v>
      </c>
      <c r="G15" s="646"/>
      <c r="H15" s="646"/>
      <c r="I15" s="646"/>
      <c r="J15" s="646"/>
      <c r="K15" s="646"/>
      <c r="L15" s="646"/>
      <c r="M15" s="646"/>
      <c r="N15" s="646"/>
      <c r="O15" s="288"/>
      <c r="P15" s="288"/>
      <c r="Q15" s="288"/>
      <c r="R15" s="288"/>
      <c r="S15" s="288"/>
      <c r="T15" s="288"/>
      <c r="U15" s="288"/>
      <c r="V15" s="288"/>
      <c r="W15" s="288"/>
      <c r="X15" s="288"/>
      <c r="Y15" s="288"/>
      <c r="Z15" s="288"/>
    </row>
    <row r="16" spans="1:26">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row>
    <row r="17" spans="1:29" ht="17.649999999999999">
      <c r="A17" s="435" t="s">
        <v>567</v>
      </c>
      <c r="B17" s="436"/>
      <c r="C17" s="436"/>
      <c r="D17" s="436"/>
      <c r="E17" s="436"/>
      <c r="F17" s="436"/>
      <c r="G17" s="436"/>
      <c r="H17" s="437"/>
      <c r="I17" s="643" t="s">
        <v>568</v>
      </c>
      <c r="J17" s="643"/>
      <c r="K17" s="643"/>
      <c r="L17" s="643"/>
      <c r="M17" s="643"/>
      <c r="N17" s="643"/>
      <c r="O17" s="643"/>
      <c r="P17" s="643"/>
      <c r="Q17" s="288"/>
      <c r="R17" s="288"/>
      <c r="S17" s="288"/>
      <c r="T17" s="288"/>
      <c r="U17" s="288"/>
      <c r="V17" s="288"/>
      <c r="W17" s="288"/>
      <c r="X17" s="288"/>
      <c r="Y17" s="288"/>
      <c r="Z17" s="288"/>
      <c r="AA17" s="288"/>
      <c r="AB17" s="288"/>
      <c r="AC17" s="288"/>
    </row>
    <row r="18" spans="1:29">
      <c r="A18" s="289" t="s">
        <v>227</v>
      </c>
      <c r="B18" s="289" t="s">
        <v>228</v>
      </c>
      <c r="C18" s="289" t="s">
        <v>229</v>
      </c>
      <c r="D18" s="438" t="s">
        <v>230</v>
      </c>
      <c r="E18" s="439"/>
      <c r="F18" s="438" t="s">
        <v>606</v>
      </c>
      <c r="G18" s="439"/>
      <c r="H18" s="413" t="s">
        <v>607</v>
      </c>
      <c r="I18" s="289" t="s">
        <v>227</v>
      </c>
      <c r="J18" s="289" t="s">
        <v>228</v>
      </c>
      <c r="K18" s="289" t="s">
        <v>229</v>
      </c>
      <c r="L18" s="438" t="s">
        <v>230</v>
      </c>
      <c r="M18" s="439"/>
      <c r="N18" s="438" t="s">
        <v>606</v>
      </c>
      <c r="O18" s="439"/>
      <c r="P18" s="413" t="s">
        <v>607</v>
      </c>
      <c r="Q18" s="288"/>
      <c r="R18" s="288"/>
      <c r="S18" s="288"/>
      <c r="T18" s="288"/>
      <c r="U18" s="288"/>
      <c r="V18" s="288"/>
      <c r="W18" s="288"/>
      <c r="X18" s="288"/>
      <c r="Y18" s="288"/>
      <c r="Z18" s="288"/>
      <c r="AA18" s="288"/>
      <c r="AB18" s="288"/>
      <c r="AC18" s="288"/>
    </row>
    <row r="19" spans="1:29" ht="18.75" customHeight="1">
      <c r="A19" s="290">
        <v>40</v>
      </c>
      <c r="B19" s="290">
        <v>60</v>
      </c>
      <c r="C19" s="290">
        <v>85</v>
      </c>
      <c r="D19" s="440">
        <v>100000</v>
      </c>
      <c r="E19" s="441"/>
      <c r="F19" s="434"/>
      <c r="G19" s="434"/>
      <c r="H19" s="414"/>
      <c r="I19" s="290">
        <v>38</v>
      </c>
      <c r="J19" s="290">
        <v>55</v>
      </c>
      <c r="K19" s="290">
        <v>85</v>
      </c>
      <c r="L19" s="440">
        <v>100000</v>
      </c>
      <c r="M19" s="441"/>
      <c r="N19" s="434"/>
      <c r="O19" s="434"/>
      <c r="P19" s="415"/>
      <c r="Q19" s="288"/>
      <c r="R19" s="288"/>
      <c r="S19" s="288"/>
      <c r="T19" s="288"/>
      <c r="U19" s="288"/>
      <c r="V19" s="288"/>
      <c r="W19" s="288"/>
      <c r="X19" s="288"/>
      <c r="Y19" s="288"/>
      <c r="Z19" s="288"/>
      <c r="AA19" s="288"/>
      <c r="AB19" s="288"/>
      <c r="AC19" s="288"/>
    </row>
    <row r="20" spans="1:29">
      <c r="A20" s="28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row>
    <row r="21" spans="1:29">
      <c r="A21" s="288"/>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row>
    <row r="22" spans="1:29">
      <c r="A22" s="288"/>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row>
    <row r="23" spans="1:29">
      <c r="A23" s="288"/>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row>
    <row r="24" spans="1:29">
      <c r="A24" s="288"/>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row>
    <row r="25" spans="1:29">
      <c r="A25" s="288"/>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row>
    <row r="26" spans="1:29">
      <c r="A26" s="288"/>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row>
    <row r="27" spans="1:29">
      <c r="A27" s="288"/>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row>
    <row r="28" spans="1:29">
      <c r="A28" s="288"/>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row>
    <row r="29" spans="1:29">
      <c r="A29" s="288"/>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row>
    <row r="30" spans="1:29">
      <c r="A30" s="288"/>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row>
    <row r="31" spans="1:29">
      <c r="A31" s="288"/>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row>
    <row r="32" spans="1:29">
      <c r="A32" s="288"/>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row>
    <row r="33" spans="1:26">
      <c r="A33" s="288"/>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row>
    <row r="34" spans="1:26">
      <c r="A34" s="288"/>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row>
    <row r="35" spans="1:26">
      <c r="A35" s="288"/>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row>
    <row r="36" spans="1:26">
      <c r="A36" s="288"/>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row>
    <row r="37" spans="1:26">
      <c r="A37" s="288"/>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row>
    <row r="38" spans="1:26">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row>
    <row r="39" spans="1:26">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row>
    <row r="40" spans="1:26">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row>
    <row r="41" spans="1:26">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row>
    <row r="42" spans="1:26">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row>
    <row r="43" spans="1:26">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row>
    <row r="44" spans="1:26">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row>
    <row r="45" spans="1:26">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row>
    <row r="46" spans="1:26">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row>
    <row r="47" spans="1:26">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row>
    <row r="48" spans="1:26">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row>
    <row r="49" spans="1:26">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row>
    <row r="50" spans="1:26">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row>
    <row r="51" spans="1:26">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row>
    <row r="52" spans="1:26">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row>
    <row r="53" spans="1:26">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row>
    <row r="54" spans="1:26">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row>
    <row r="55" spans="1:26">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row>
    <row r="56" spans="1:26">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row>
    <row r="57" spans="1:26">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row>
    <row r="58" spans="1:26">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row>
    <row r="59" spans="1:26">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row>
    <row r="60" spans="1:26">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row>
    <row r="61" spans="1:26">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row>
    <row r="62" spans="1:26">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row>
    <row r="63" spans="1:26">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row>
    <row r="64" spans="1:26">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row>
    <row r="65" spans="1:26">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row>
    <row r="66" spans="1:26">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row>
    <row r="67" spans="1:26">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row>
    <row r="68" spans="1:26">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row>
    <row r="69" spans="1:26">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row>
    <row r="70" spans="1:26">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row>
    <row r="71" spans="1:26">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row>
    <row r="72" spans="1:26">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row>
    <row r="73" spans="1:26">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row>
    <row r="74" spans="1:26">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row>
    <row r="75" spans="1:26">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row>
    <row r="76" spans="1:26">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row>
    <row r="77" spans="1:26">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row>
    <row r="78" spans="1:26">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row>
    <row r="79" spans="1:26">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row>
    <row r="80" spans="1:26">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row>
    <row r="81" spans="1:26">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row>
    <row r="82" spans="1:26">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row>
    <row r="83" spans="1:26">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row>
    <row r="84" spans="1:26">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row>
    <row r="85" spans="1:26">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row>
    <row r="86" spans="1:26">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row>
    <row r="87" spans="1:26">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row>
    <row r="88" spans="1:26">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row>
    <row r="89" spans="1:26">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row>
    <row r="90" spans="1:26">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row>
    <row r="91" spans="1:26">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row>
    <row r="92" spans="1:26">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row>
    <row r="93" spans="1:26">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row>
    <row r="94" spans="1:26">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row>
    <row r="95" spans="1:26">
      <c r="A95" s="288"/>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row>
    <row r="96" spans="1:26">
      <c r="A96" s="288"/>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row>
    <row r="97" spans="1:26">
      <c r="A97" s="288"/>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row>
    <row r="98" spans="1:26">
      <c r="A98" s="288"/>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row>
    <row r="99" spans="1:26">
      <c r="A99" s="288"/>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row>
    <row r="100" spans="1:26">
      <c r="A100" s="288"/>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row>
    <row r="101" spans="1:26">
      <c r="A101" s="288"/>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row>
    <row r="102" spans="1:26">
      <c r="A102" s="288"/>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row>
    <row r="103" spans="1:26">
      <c r="A103" s="288"/>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row>
    <row r="104" spans="1:26">
      <c r="A104" s="288"/>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row>
    <row r="105" spans="1:26">
      <c r="A105" s="288"/>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row>
    <row r="106" spans="1:26">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row>
    <row r="107" spans="1:26">
      <c r="A107" s="288"/>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row>
    <row r="108" spans="1:26">
      <c r="A108" s="288"/>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row>
    <row r="109" spans="1:26">
      <c r="A109" s="288"/>
      <c r="B109" s="288"/>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row>
    <row r="110" spans="1:26">
      <c r="A110" s="288"/>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row>
    <row r="111" spans="1:26">
      <c r="A111" s="288"/>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row>
    <row r="112" spans="1:26">
      <c r="A112" s="288"/>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row>
    <row r="113" spans="1:26">
      <c r="A113" s="288"/>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row>
    <row r="114" spans="1:26">
      <c r="A114" s="288"/>
      <c r="B114" s="288"/>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row>
    <row r="115" spans="1:26">
      <c r="A115" s="288"/>
      <c r="B115" s="288"/>
      <c r="C115" s="288"/>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row>
    <row r="116" spans="1:26">
      <c r="A116" s="288"/>
      <c r="B116" s="288"/>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row>
    <row r="117" spans="1:26">
      <c r="A117" s="288"/>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row>
    <row r="118" spans="1:26">
      <c r="A118" s="288"/>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row>
    <row r="119" spans="1:26">
      <c r="A119" s="288"/>
      <c r="B119" s="288"/>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row>
    <row r="120" spans="1:26">
      <c r="A120" s="288"/>
      <c r="B120" s="288"/>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row>
    <row r="121" spans="1:26">
      <c r="A121" s="288"/>
      <c r="B121" s="288"/>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row>
    <row r="122" spans="1:26">
      <c r="A122" s="288"/>
      <c r="B122" s="288"/>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row>
    <row r="123" spans="1:26">
      <c r="A123" s="288"/>
      <c r="B123" s="288"/>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row>
    <row r="124" spans="1:26">
      <c r="A124" s="288"/>
      <c r="B124" s="288"/>
      <c r="C124" s="288"/>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88"/>
    </row>
    <row r="125" spans="1:26">
      <c r="A125" s="288"/>
      <c r="B125" s="288"/>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row>
    <row r="126" spans="1:26">
      <c r="A126" s="288"/>
      <c r="B126" s="288"/>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row>
    <row r="127" spans="1:26">
      <c r="A127" s="288"/>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row>
    <row r="128" spans="1:26">
      <c r="A128" s="288"/>
      <c r="B128" s="288"/>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row>
    <row r="129" spans="1:26">
      <c r="A129" s="288"/>
      <c r="B129" s="288"/>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row>
    <row r="130" spans="1:26">
      <c r="A130" s="288"/>
      <c r="B130" s="288"/>
      <c r="C130" s="288"/>
      <c r="D130" s="288"/>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row>
    <row r="131" spans="1:26">
      <c r="A131" s="288"/>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row>
    <row r="132" spans="1:26">
      <c r="A132" s="288"/>
      <c r="B132" s="288"/>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row>
    <row r="133" spans="1:26">
      <c r="A133" s="288"/>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row>
    <row r="134" spans="1:26">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row>
    <row r="135" spans="1:26">
      <c r="A135" s="288"/>
      <c r="B135" s="288"/>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row>
    <row r="136" spans="1:26">
      <c r="A136" s="288"/>
      <c r="B136" s="288"/>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row>
    <row r="137" spans="1:26">
      <c r="A137" s="288"/>
      <c r="B137" s="288"/>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row>
    <row r="138" spans="1:26">
      <c r="A138" s="288"/>
      <c r="B138" s="288"/>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row>
    <row r="139" spans="1:26">
      <c r="A139" s="288"/>
      <c r="B139" s="288"/>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row>
    <row r="140" spans="1:26">
      <c r="A140" s="288"/>
      <c r="B140" s="288"/>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row>
    <row r="141" spans="1:26">
      <c r="A141" s="288"/>
      <c r="B141" s="288"/>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row>
    <row r="142" spans="1:26">
      <c r="A142" s="288"/>
      <c r="B142" s="288"/>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row>
    <row r="143" spans="1:26">
      <c r="A143" s="288"/>
      <c r="B143" s="288"/>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row>
    <row r="144" spans="1:26">
      <c r="A144" s="288"/>
      <c r="B144" s="288"/>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row>
    <row r="145" spans="1:26">
      <c r="A145" s="288"/>
      <c r="B145" s="288"/>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row>
    <row r="146" spans="1:26">
      <c r="A146" s="288"/>
      <c r="B146" s="288"/>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row>
    <row r="147" spans="1:26">
      <c r="A147" s="288"/>
      <c r="B147" s="288"/>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row>
    <row r="148" spans="1:26">
      <c r="A148" s="288"/>
      <c r="B148" s="288"/>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row>
    <row r="149" spans="1:26">
      <c r="A149" s="288"/>
      <c r="B149" s="288"/>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row>
    <row r="150" spans="1:26">
      <c r="A150" s="288"/>
      <c r="B150" s="288"/>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row>
    <row r="151" spans="1:26">
      <c r="A151" s="288"/>
      <c r="B151" s="288"/>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row>
    <row r="152" spans="1:26">
      <c r="A152" s="288"/>
      <c r="B152" s="288"/>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row>
    <row r="153" spans="1:26">
      <c r="A153" s="288"/>
      <c r="B153" s="288"/>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row>
    <row r="154" spans="1:26">
      <c r="A154" s="288"/>
      <c r="B154" s="288"/>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row>
    <row r="155" spans="1:26">
      <c r="A155" s="288"/>
      <c r="B155" s="288"/>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row>
    <row r="156" spans="1:26">
      <c r="A156" s="288"/>
      <c r="B156" s="288"/>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row>
    <row r="157" spans="1:26">
      <c r="A157" s="288"/>
      <c r="B157" s="288"/>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row>
    <row r="158" spans="1:26">
      <c r="A158" s="288"/>
      <c r="B158" s="288"/>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row>
    <row r="159" spans="1:26">
      <c r="A159" s="288"/>
      <c r="B159" s="288"/>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row>
    <row r="160" spans="1:26">
      <c r="A160" s="288"/>
      <c r="B160" s="288"/>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row>
    <row r="161" spans="1:26">
      <c r="A161" s="288"/>
      <c r="B161" s="288"/>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row>
    <row r="162" spans="1:26">
      <c r="A162" s="288"/>
      <c r="B162" s="288"/>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row>
    <row r="163" spans="1:26">
      <c r="A163" s="288"/>
      <c r="B163" s="288"/>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row>
    <row r="164" spans="1:26">
      <c r="A164" s="288"/>
      <c r="B164" s="288"/>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row>
    <row r="165" spans="1:26">
      <c r="A165" s="288"/>
      <c r="B165" s="288"/>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row>
    <row r="166" spans="1:26">
      <c r="A166" s="288"/>
      <c r="B166" s="288"/>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row>
    <row r="167" spans="1:26">
      <c r="A167" s="288"/>
      <c r="B167" s="288"/>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row>
    <row r="168" spans="1:26">
      <c r="A168" s="288"/>
      <c r="B168" s="288"/>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row>
    <row r="169" spans="1:26">
      <c r="A169" s="288"/>
      <c r="B169" s="288"/>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row>
    <row r="170" spans="1:26">
      <c r="A170" s="288"/>
      <c r="B170" s="288"/>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row>
    <row r="171" spans="1:26">
      <c r="A171" s="288"/>
      <c r="B171" s="288"/>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row>
    <row r="172" spans="1:26">
      <c r="A172" s="288"/>
      <c r="B172" s="288"/>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row>
    <row r="173" spans="1:26">
      <c r="A173" s="288"/>
      <c r="B173" s="288"/>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row>
    <row r="174" spans="1:26">
      <c r="A174" s="288"/>
      <c r="B174" s="288"/>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row>
    <row r="175" spans="1:26">
      <c r="A175" s="288"/>
      <c r="B175" s="288"/>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row>
    <row r="176" spans="1:26">
      <c r="A176" s="288"/>
      <c r="B176" s="288"/>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row>
    <row r="177" spans="1:26">
      <c r="A177" s="288"/>
      <c r="B177" s="288"/>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row>
    <row r="178" spans="1:26">
      <c r="A178" s="288"/>
      <c r="B178" s="288"/>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row>
    <row r="179" spans="1:26">
      <c r="A179" s="288"/>
      <c r="B179" s="288"/>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row>
    <row r="180" spans="1:26">
      <c r="A180" s="288"/>
      <c r="B180" s="288"/>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row>
    <row r="181" spans="1:26">
      <c r="A181" s="288"/>
      <c r="B181" s="288"/>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row>
    <row r="182" spans="1:26">
      <c r="A182" s="288"/>
      <c r="B182" s="288"/>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row>
    <row r="183" spans="1:26">
      <c r="A183" s="288"/>
      <c r="B183" s="288"/>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row>
    <row r="184" spans="1:26">
      <c r="A184" s="288"/>
      <c r="B184" s="288"/>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row>
    <row r="185" spans="1:26">
      <c r="A185" s="288"/>
      <c r="B185" s="288"/>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row>
    <row r="186" spans="1:26">
      <c r="A186" s="288"/>
      <c r="B186" s="288"/>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row>
    <row r="187" spans="1:26">
      <c r="A187" s="288"/>
      <c r="B187" s="288"/>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row>
    <row r="188" spans="1:26">
      <c r="A188" s="288"/>
      <c r="B188" s="288"/>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row>
    <row r="189" spans="1:26">
      <c r="A189" s="288"/>
      <c r="B189" s="288"/>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row>
    <row r="190" spans="1:26">
      <c r="A190" s="288"/>
      <c r="B190" s="288"/>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row>
    <row r="191" spans="1:26">
      <c r="A191" s="288"/>
      <c r="B191" s="288"/>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row>
    <row r="192" spans="1:26">
      <c r="A192" s="288"/>
      <c r="B192" s="288"/>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row>
    <row r="193" spans="1:26">
      <c r="A193" s="288"/>
      <c r="B193" s="288"/>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row>
    <row r="194" spans="1:26">
      <c r="A194" s="288"/>
      <c r="B194" s="288"/>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row>
    <row r="195" spans="1:26">
      <c r="A195" s="288"/>
      <c r="B195" s="288"/>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row>
    <row r="196" spans="1:26">
      <c r="A196" s="288"/>
      <c r="B196" s="288"/>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row>
    <row r="197" spans="1:26">
      <c r="A197" s="288"/>
      <c r="B197" s="288"/>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row>
    <row r="198" spans="1:26">
      <c r="A198" s="288"/>
      <c r="B198" s="288"/>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row>
    <row r="199" spans="1:26">
      <c r="A199" s="288"/>
      <c r="B199" s="288"/>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row>
    <row r="200" spans="1:26">
      <c r="A200" s="288"/>
      <c r="B200" s="288"/>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row>
    <row r="201" spans="1:26">
      <c r="A201" s="288"/>
      <c r="B201" s="288"/>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row>
  </sheetData>
  <mergeCells count="22">
    <mergeCell ref="A1:N1"/>
    <mergeCell ref="C3:D3"/>
    <mergeCell ref="E3:F3"/>
    <mergeCell ref="G3:H3"/>
    <mergeCell ref="I3:J3"/>
    <mergeCell ref="K3:L3"/>
    <mergeCell ref="M3:N3"/>
    <mergeCell ref="A3:A4"/>
    <mergeCell ref="A5:A6"/>
    <mergeCell ref="A7:A8"/>
    <mergeCell ref="A9:A15"/>
    <mergeCell ref="B3:B4"/>
    <mergeCell ref="N18:O18"/>
    <mergeCell ref="N19:O19"/>
    <mergeCell ref="A17:H17"/>
    <mergeCell ref="L18:M18"/>
    <mergeCell ref="L19:M19"/>
    <mergeCell ref="I17:P17"/>
    <mergeCell ref="D18:E18"/>
    <mergeCell ref="D19:E19"/>
    <mergeCell ref="F18:G18"/>
    <mergeCell ref="F19:G19"/>
  </mergeCells>
  <phoneticPr fontId="105"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3"/>
  <sheetViews>
    <sheetView zoomScale="70" zoomScaleNormal="70" workbookViewId="0">
      <selection activeCell="P27" sqref="P27"/>
    </sheetView>
  </sheetViews>
  <sheetFormatPr defaultColWidth="9" defaultRowHeight="15.75"/>
  <cols>
    <col min="1" max="1" width="23.0625" style="228" customWidth="1"/>
    <col min="2" max="2" width="13.9375" style="228" customWidth="1"/>
    <col min="3" max="3" width="13.4375" style="228" customWidth="1"/>
    <col min="4" max="4" width="19.4375" style="228" customWidth="1"/>
    <col min="5" max="7" width="17.9375" style="228" customWidth="1"/>
    <col min="8" max="8" width="22.375" style="228" bestFit="1" customWidth="1"/>
    <col min="9" max="9" width="8.0625" style="228" customWidth="1"/>
    <col min="10" max="10" width="22.375" style="228" bestFit="1" customWidth="1"/>
    <col min="11" max="11" width="11.1875" style="228" customWidth="1"/>
    <col min="12" max="12" width="27.125" style="228" bestFit="1" customWidth="1"/>
    <col min="13" max="13" width="13.4375" style="228" customWidth="1"/>
    <col min="14" max="14" width="20.625" style="228" bestFit="1" customWidth="1"/>
    <col min="15" max="15" width="9" style="228"/>
    <col min="16" max="16" width="14" style="228" customWidth="1"/>
    <col min="17" max="17" width="9" style="228"/>
    <col min="18" max="18" width="11.5625" style="228" customWidth="1"/>
    <col min="19" max="19" width="11.4375" style="228" customWidth="1"/>
    <col min="20" max="20" width="20" style="228" customWidth="1"/>
    <col min="21" max="16384" width="9" style="228"/>
  </cols>
  <sheetData>
    <row r="1" spans="1:32" ht="27.75">
      <c r="A1" s="462" t="s">
        <v>231</v>
      </c>
      <c r="B1" s="462"/>
      <c r="C1" s="462"/>
      <c r="D1" s="462"/>
      <c r="E1" s="462"/>
      <c r="F1" s="462"/>
      <c r="G1" s="462"/>
      <c r="J1" s="252"/>
      <c r="K1" s="253" t="s">
        <v>232</v>
      </c>
      <c r="L1" s="253" t="s">
        <v>233</v>
      </c>
      <c r="M1" s="253" t="s">
        <v>234</v>
      </c>
    </row>
    <row r="2" spans="1:32" ht="17.649999999999999">
      <c r="J2" s="252" t="s">
        <v>584</v>
      </c>
      <c r="K2" s="254">
        <v>0.34129999999999999</v>
      </c>
      <c r="L2" s="254">
        <v>0.4269</v>
      </c>
      <c r="M2" s="254">
        <v>0.1416</v>
      </c>
    </row>
    <row r="3" spans="1:32" s="227" customFormat="1" ht="23.25">
      <c r="A3" s="229" t="s">
        <v>236</v>
      </c>
      <c r="B3" s="229" t="s">
        <v>235</v>
      </c>
      <c r="C3" s="229" t="s">
        <v>237</v>
      </c>
      <c r="D3" s="229" t="s">
        <v>238</v>
      </c>
      <c r="E3" s="229" t="s">
        <v>239</v>
      </c>
      <c r="F3" s="230"/>
      <c r="G3" s="231"/>
      <c r="J3" s="252" t="s">
        <v>592</v>
      </c>
      <c r="K3" s="254">
        <v>3.73E-2</v>
      </c>
      <c r="L3" s="254">
        <v>0.3342</v>
      </c>
      <c r="M3" s="254">
        <v>0.1051</v>
      </c>
    </row>
    <row r="4" spans="1:32" s="227" customFormat="1" ht="23.25">
      <c r="A4" s="232" t="s">
        <v>143</v>
      </c>
      <c r="B4" s="232">
        <v>0.8</v>
      </c>
      <c r="C4" s="233">
        <v>0.8</v>
      </c>
      <c r="D4" s="233">
        <v>0.1</v>
      </c>
      <c r="E4" s="233">
        <v>0.1</v>
      </c>
      <c r="J4" s="252" t="s">
        <v>594</v>
      </c>
      <c r="K4" s="254">
        <v>0.1024</v>
      </c>
      <c r="L4" s="254">
        <v>0.25979999999999998</v>
      </c>
      <c r="M4" s="254">
        <v>9.2799999999999994E-2</v>
      </c>
    </row>
    <row r="5" spans="1:32" s="227" customFormat="1" ht="23.25">
      <c r="A5" s="232" t="s">
        <v>144</v>
      </c>
      <c r="B5" s="232">
        <v>0.2</v>
      </c>
      <c r="C5" s="233">
        <v>0.2</v>
      </c>
      <c r="D5" s="233">
        <v>0.9</v>
      </c>
      <c r="E5" s="233">
        <v>0.9</v>
      </c>
      <c r="J5" s="252" t="s">
        <v>596</v>
      </c>
      <c r="K5" s="254">
        <v>0.16</v>
      </c>
      <c r="L5" s="254">
        <v>0.27039999999999997</v>
      </c>
      <c r="M5" s="254">
        <v>5.0299999999999997E-2</v>
      </c>
    </row>
    <row r="6" spans="1:32" ht="17.649999999999999">
      <c r="J6" s="252" t="s">
        <v>127</v>
      </c>
      <c r="K6" s="255">
        <v>0.03</v>
      </c>
      <c r="L6" s="254">
        <v>2.8000000000000001E-2</v>
      </c>
      <c r="M6" s="254">
        <v>1.2999999999999999E-2</v>
      </c>
    </row>
    <row r="8" spans="1:32" ht="48" customHeight="1">
      <c r="A8" s="463" t="s">
        <v>240</v>
      </c>
      <c r="B8" s="463"/>
      <c r="C8" s="463"/>
      <c r="D8" s="463"/>
      <c r="E8" s="463"/>
      <c r="F8" s="463"/>
      <c r="G8" s="463"/>
    </row>
    <row r="9" spans="1:32" ht="14.25" customHeight="1">
      <c r="A9" s="457" t="s">
        <v>241</v>
      </c>
      <c r="B9" s="447" t="s">
        <v>242</v>
      </c>
      <c r="C9" s="448"/>
      <c r="D9" s="474" t="s">
        <v>243</v>
      </c>
      <c r="E9" s="474" t="s">
        <v>244</v>
      </c>
      <c r="F9" s="474" t="s">
        <v>245</v>
      </c>
      <c r="G9" s="477" t="s">
        <v>246</v>
      </c>
      <c r="H9" s="464" t="s">
        <v>247</v>
      </c>
      <c r="I9" s="465"/>
      <c r="J9" s="465"/>
      <c r="K9" s="465"/>
      <c r="L9" s="465"/>
      <c r="M9" s="465"/>
      <c r="N9" s="465"/>
      <c r="O9" s="465"/>
      <c r="P9" s="465"/>
      <c r="Q9" s="466"/>
      <c r="R9" s="467" t="s">
        <v>248</v>
      </c>
      <c r="S9" s="468"/>
      <c r="T9" s="468"/>
      <c r="U9" s="468"/>
      <c r="V9" s="468"/>
      <c r="W9" s="468"/>
      <c r="X9" s="468"/>
      <c r="Y9" s="468"/>
      <c r="Z9" s="468"/>
      <c r="AA9" s="468"/>
      <c r="AB9" s="468"/>
      <c r="AC9" s="468"/>
      <c r="AD9" s="468"/>
      <c r="AE9" s="468"/>
      <c r="AF9" s="444" t="s">
        <v>249</v>
      </c>
    </row>
    <row r="10" spans="1:32" ht="14.25" customHeight="1">
      <c r="A10" s="458"/>
      <c r="B10" s="449"/>
      <c r="C10" s="450"/>
      <c r="D10" s="475"/>
      <c r="E10" s="475"/>
      <c r="F10" s="475"/>
      <c r="G10" s="478"/>
      <c r="H10" s="469" t="s">
        <v>250</v>
      </c>
      <c r="I10" s="470"/>
      <c r="J10" s="470"/>
      <c r="K10" s="470"/>
      <c r="L10" s="471" t="s">
        <v>251</v>
      </c>
      <c r="M10" s="471"/>
      <c r="N10" s="471"/>
      <c r="O10" s="471"/>
      <c r="P10" s="472" t="s">
        <v>252</v>
      </c>
      <c r="Q10" s="473"/>
      <c r="R10" s="272"/>
      <c r="S10" s="273"/>
      <c r="T10" s="273"/>
      <c r="U10" s="273"/>
      <c r="V10" s="273"/>
      <c r="W10" s="273"/>
      <c r="X10" s="273"/>
      <c r="Y10" s="273"/>
      <c r="Z10" s="273"/>
      <c r="AA10" s="273"/>
      <c r="AB10" s="273"/>
      <c r="AC10" s="273"/>
      <c r="AD10" s="273"/>
      <c r="AE10" s="273"/>
      <c r="AF10" s="445"/>
    </row>
    <row r="11" spans="1:32" ht="18" customHeight="1">
      <c r="A11" s="459"/>
      <c r="B11" s="451"/>
      <c r="C11" s="452"/>
      <c r="D11" s="476"/>
      <c r="E11" s="475"/>
      <c r="F11" s="475"/>
      <c r="G11" s="478"/>
      <c r="H11" s="234" t="s">
        <v>253</v>
      </c>
      <c r="I11" s="256" t="s">
        <v>254</v>
      </c>
      <c r="J11" s="257" t="s">
        <v>253</v>
      </c>
      <c r="K11" s="256" t="s">
        <v>254</v>
      </c>
      <c r="L11" s="258" t="s">
        <v>253</v>
      </c>
      <c r="M11" s="258" t="s">
        <v>254</v>
      </c>
      <c r="N11" s="258" t="s">
        <v>253</v>
      </c>
      <c r="O11" s="258" t="s">
        <v>254</v>
      </c>
      <c r="P11" s="259" t="s">
        <v>253</v>
      </c>
      <c r="Q11" s="274" t="s">
        <v>254</v>
      </c>
      <c r="R11" s="275" t="s">
        <v>123</v>
      </c>
      <c r="S11" s="276" t="s">
        <v>125</v>
      </c>
      <c r="T11" s="276" t="s">
        <v>127</v>
      </c>
      <c r="U11" s="276" t="s">
        <v>134</v>
      </c>
      <c r="V11" s="276" t="s">
        <v>136</v>
      </c>
      <c r="W11" s="276" t="s">
        <v>138</v>
      </c>
      <c r="X11" s="276" t="s">
        <v>140</v>
      </c>
      <c r="Y11" s="276" t="s">
        <v>142</v>
      </c>
      <c r="Z11" s="276" t="s">
        <v>143</v>
      </c>
      <c r="AA11" s="276" t="s">
        <v>144</v>
      </c>
      <c r="AB11" s="276" t="s">
        <v>145</v>
      </c>
      <c r="AC11" s="276" t="s">
        <v>146</v>
      </c>
      <c r="AD11" s="276" t="s">
        <v>255</v>
      </c>
      <c r="AE11" s="276" t="s">
        <v>141</v>
      </c>
      <c r="AF11" s="446"/>
    </row>
    <row r="12" spans="1:32" ht="23.25">
      <c r="A12" s="235">
        <v>1</v>
      </c>
      <c r="B12" s="460" t="s">
        <v>103</v>
      </c>
      <c r="C12" s="461"/>
      <c r="D12" s="236">
        <v>0.05</v>
      </c>
      <c r="E12" s="237">
        <f t="shared" ref="E12:E20" si="0">$K$2*I12+$K$3*K12+$K$4*M12+$K$5*O12+$K$6*Q12</f>
        <v>0.14208999999999999</v>
      </c>
      <c r="F12" s="238">
        <f t="shared" ref="F12:F20" si="1">$L$2*I12+$L$3*K12+$L$4*M12+$L$5*O12+$L$6*Q12</f>
        <v>0.25757000000000002</v>
      </c>
      <c r="G12" s="239">
        <f t="shared" ref="G12:G20" si="2">$M$2*I12+$M$3*K12+$M$4*M12+$M$5*O12+$M$6*Q12</f>
        <v>7.2699999999999987E-2</v>
      </c>
      <c r="H12" s="240" t="s">
        <v>584</v>
      </c>
      <c r="I12" s="260">
        <v>0.1</v>
      </c>
      <c r="J12" s="261"/>
      <c r="K12" s="260">
        <v>0</v>
      </c>
      <c r="L12" s="262" t="s">
        <v>594</v>
      </c>
      <c r="M12" s="263">
        <v>0.4</v>
      </c>
      <c r="N12" s="262" t="s">
        <v>596</v>
      </c>
      <c r="O12" s="263">
        <v>0.4</v>
      </c>
      <c r="P12" s="264" t="s">
        <v>256</v>
      </c>
      <c r="Q12" s="277">
        <v>0.1</v>
      </c>
      <c r="R12" s="278"/>
      <c r="S12" s="243"/>
      <c r="T12" s="243">
        <f t="shared" ref="T12:T20" si="3">Q12</f>
        <v>0.1</v>
      </c>
      <c r="U12" s="243"/>
      <c r="V12" s="243"/>
      <c r="W12" s="243"/>
      <c r="X12" s="243"/>
      <c r="Y12" s="243"/>
      <c r="Z12" s="243"/>
      <c r="AA12" s="243"/>
      <c r="AB12" s="243">
        <f t="shared" ref="AB12:AB20" si="4">I12*$B$4+K12*$C$4+M12*$D$4+O12*$E$4</f>
        <v>0.16000000000000003</v>
      </c>
      <c r="AC12" s="243">
        <f t="shared" ref="AC12:AC20" si="5">I12*$B$5+K12*$C$5+$M12*$D$5+O12*$E$5</f>
        <v>0.7400000000000001</v>
      </c>
      <c r="AD12" s="243"/>
      <c r="AE12" s="243"/>
      <c r="AF12" s="244">
        <f t="shared" ref="AF12:AF20" si="6">SUM(R12:AE12)</f>
        <v>1</v>
      </c>
    </row>
    <row r="13" spans="1:32" ht="23.25">
      <c r="A13" s="241">
        <v>2</v>
      </c>
      <c r="B13" s="453" t="s">
        <v>105</v>
      </c>
      <c r="C13" s="454"/>
      <c r="D13" s="236">
        <v>0.06</v>
      </c>
      <c r="E13" s="242">
        <f t="shared" si="0"/>
        <v>0.16022000000000003</v>
      </c>
      <c r="F13" s="243">
        <f t="shared" si="1"/>
        <v>0.27322000000000002</v>
      </c>
      <c r="G13" s="244">
        <f t="shared" si="2"/>
        <v>8.1829999999999986E-2</v>
      </c>
      <c r="H13" s="240" t="s">
        <v>584</v>
      </c>
      <c r="I13" s="260">
        <v>0.2</v>
      </c>
      <c r="J13" s="260"/>
      <c r="K13" s="260">
        <v>0</v>
      </c>
      <c r="L13" s="262" t="s">
        <v>594</v>
      </c>
      <c r="M13" s="263">
        <v>0.4</v>
      </c>
      <c r="N13" s="262" t="s">
        <v>596</v>
      </c>
      <c r="O13" s="263">
        <v>0.3</v>
      </c>
      <c r="P13" s="264" t="s">
        <v>256</v>
      </c>
      <c r="Q13" s="277">
        <v>0.1</v>
      </c>
      <c r="R13" s="242"/>
      <c r="S13" s="243"/>
      <c r="T13" s="243">
        <f t="shared" si="3"/>
        <v>0.1</v>
      </c>
      <c r="U13" s="243"/>
      <c r="V13" s="243"/>
      <c r="W13" s="243"/>
      <c r="X13" s="243"/>
      <c r="Y13" s="243"/>
      <c r="Z13" s="243"/>
      <c r="AA13" s="243"/>
      <c r="AB13" s="243">
        <f t="shared" si="4"/>
        <v>0.23000000000000004</v>
      </c>
      <c r="AC13" s="243">
        <f t="shared" si="5"/>
        <v>0.67</v>
      </c>
      <c r="AD13" s="243"/>
      <c r="AE13" s="243"/>
      <c r="AF13" s="244">
        <f t="shared" si="6"/>
        <v>1</v>
      </c>
    </row>
    <row r="14" spans="1:32" ht="23.25">
      <c r="A14" s="241">
        <v>3</v>
      </c>
      <c r="B14" s="453" t="s">
        <v>257</v>
      </c>
      <c r="C14" s="454"/>
      <c r="D14" s="236">
        <v>0.04</v>
      </c>
      <c r="E14" s="242">
        <f t="shared" si="0"/>
        <v>0.11096</v>
      </c>
      <c r="F14" s="243">
        <f t="shared" si="1"/>
        <v>0.21767999999999998</v>
      </c>
      <c r="G14" s="244">
        <f t="shared" si="2"/>
        <v>5.9839999999999997E-2</v>
      </c>
      <c r="H14" s="245"/>
      <c r="I14" s="260"/>
      <c r="J14" s="265"/>
      <c r="K14" s="265"/>
      <c r="L14" s="262" t="s">
        <v>594</v>
      </c>
      <c r="M14" s="263">
        <v>0.4</v>
      </c>
      <c r="N14" s="262" t="s">
        <v>596</v>
      </c>
      <c r="O14" s="263">
        <v>0.4</v>
      </c>
      <c r="P14" s="264" t="s">
        <v>256</v>
      </c>
      <c r="Q14" s="277">
        <v>0.2</v>
      </c>
      <c r="R14" s="242"/>
      <c r="S14" s="243"/>
      <c r="T14" s="243">
        <f t="shared" si="3"/>
        <v>0.2</v>
      </c>
      <c r="U14" s="243"/>
      <c r="V14" s="243"/>
      <c r="W14" s="243"/>
      <c r="X14" s="243"/>
      <c r="Y14" s="243"/>
      <c r="Z14" s="243"/>
      <c r="AA14" s="243"/>
      <c r="AB14" s="243">
        <f t="shared" si="4"/>
        <v>8.0000000000000016E-2</v>
      </c>
      <c r="AC14" s="243">
        <f t="shared" si="5"/>
        <v>0.72000000000000008</v>
      </c>
      <c r="AD14" s="243"/>
      <c r="AE14" s="243"/>
      <c r="AF14" s="244">
        <f t="shared" si="6"/>
        <v>1</v>
      </c>
    </row>
    <row r="15" spans="1:32" ht="23.25">
      <c r="A15" s="241">
        <v>4</v>
      </c>
      <c r="B15" s="453" t="s">
        <v>258</v>
      </c>
      <c r="C15" s="454"/>
      <c r="D15" s="236">
        <v>7.0000000000000007E-2</v>
      </c>
      <c r="E15" s="242">
        <f t="shared" si="0"/>
        <v>0.15371000000000001</v>
      </c>
      <c r="F15" s="243">
        <f t="shared" si="1"/>
        <v>0.28066000000000002</v>
      </c>
      <c r="G15" s="244">
        <f t="shared" si="2"/>
        <v>8.3059999999999995E-2</v>
      </c>
      <c r="H15" s="240" t="s">
        <v>584</v>
      </c>
      <c r="I15" s="260">
        <v>0.2</v>
      </c>
      <c r="J15" s="265" t="s">
        <v>592</v>
      </c>
      <c r="K15" s="265">
        <v>0.1</v>
      </c>
      <c r="L15" s="262" t="s">
        <v>594</v>
      </c>
      <c r="M15" s="266">
        <v>0.3</v>
      </c>
      <c r="N15" s="262" t="s">
        <v>596</v>
      </c>
      <c r="O15" s="266">
        <v>0.3</v>
      </c>
      <c r="P15" s="264" t="s">
        <v>256</v>
      </c>
      <c r="Q15" s="277">
        <v>0.1</v>
      </c>
      <c r="R15" s="242"/>
      <c r="S15" s="243"/>
      <c r="T15" s="243">
        <f t="shared" si="3"/>
        <v>0.1</v>
      </c>
      <c r="U15" s="243"/>
      <c r="V15" s="243"/>
      <c r="W15" s="243"/>
      <c r="X15" s="243"/>
      <c r="Y15" s="243"/>
      <c r="Z15" s="243"/>
      <c r="AA15" s="243"/>
      <c r="AB15" s="243">
        <f t="shared" si="4"/>
        <v>0.30000000000000004</v>
      </c>
      <c r="AC15" s="243">
        <f t="shared" si="5"/>
        <v>0.60000000000000009</v>
      </c>
      <c r="AD15" s="243"/>
      <c r="AE15" s="243"/>
      <c r="AF15" s="244">
        <f t="shared" si="6"/>
        <v>1</v>
      </c>
    </row>
    <row r="16" spans="1:32" ht="23.25">
      <c r="A16" s="241">
        <v>5</v>
      </c>
      <c r="B16" s="453" t="s">
        <v>107</v>
      </c>
      <c r="C16" s="454"/>
      <c r="D16" s="236">
        <v>0.08</v>
      </c>
      <c r="E16" s="242">
        <f t="shared" si="0"/>
        <v>0.14144000000000001</v>
      </c>
      <c r="F16" s="243">
        <f t="shared" si="1"/>
        <v>0.28704000000000007</v>
      </c>
      <c r="G16" s="244">
        <f t="shared" si="2"/>
        <v>8.8539999999999994E-2</v>
      </c>
      <c r="H16" s="240" t="s">
        <v>584</v>
      </c>
      <c r="I16" s="260">
        <v>0.2</v>
      </c>
      <c r="J16" s="265" t="s">
        <v>592</v>
      </c>
      <c r="K16" s="260">
        <v>0.2</v>
      </c>
      <c r="L16" s="262" t="s">
        <v>594</v>
      </c>
      <c r="M16" s="266">
        <v>0.3</v>
      </c>
      <c r="N16" s="262" t="s">
        <v>596</v>
      </c>
      <c r="O16" s="266">
        <v>0.2</v>
      </c>
      <c r="P16" s="264" t="s">
        <v>256</v>
      </c>
      <c r="Q16" s="279">
        <v>0.1</v>
      </c>
      <c r="R16" s="242"/>
      <c r="S16" s="243"/>
      <c r="T16" s="243">
        <f t="shared" si="3"/>
        <v>0.1</v>
      </c>
      <c r="U16" s="243"/>
      <c r="V16" s="243"/>
      <c r="W16" s="243"/>
      <c r="X16" s="243"/>
      <c r="Y16" s="243"/>
      <c r="Z16" s="243"/>
      <c r="AA16" s="243"/>
      <c r="AB16" s="243">
        <f t="shared" si="4"/>
        <v>0.37000000000000011</v>
      </c>
      <c r="AC16" s="243">
        <f t="shared" si="5"/>
        <v>0.53</v>
      </c>
      <c r="AD16" s="243"/>
      <c r="AE16" s="243"/>
      <c r="AF16" s="244">
        <f t="shared" si="6"/>
        <v>1</v>
      </c>
    </row>
    <row r="17" spans="1:32" ht="23.25">
      <c r="A17" s="241">
        <v>6</v>
      </c>
      <c r="B17" s="453" t="s">
        <v>259</v>
      </c>
      <c r="C17" s="454"/>
      <c r="D17" s="236">
        <v>0.09</v>
      </c>
      <c r="E17" s="242">
        <f t="shared" si="0"/>
        <v>0.16533</v>
      </c>
      <c r="F17" s="243">
        <f t="shared" si="1"/>
        <v>0.30375000000000002</v>
      </c>
      <c r="G17" s="244">
        <f t="shared" si="2"/>
        <v>9.3419999999999989E-2</v>
      </c>
      <c r="H17" s="240" t="s">
        <v>584</v>
      </c>
      <c r="I17" s="260">
        <v>0.3</v>
      </c>
      <c r="J17" s="265" t="s">
        <v>592</v>
      </c>
      <c r="K17" s="260">
        <v>0.2</v>
      </c>
      <c r="L17" s="262" t="s">
        <v>594</v>
      </c>
      <c r="M17" s="266">
        <v>0.2</v>
      </c>
      <c r="N17" s="262" t="s">
        <v>596</v>
      </c>
      <c r="O17" s="266">
        <v>0.2</v>
      </c>
      <c r="P17" s="264" t="s">
        <v>256</v>
      </c>
      <c r="Q17" s="279">
        <v>0.1</v>
      </c>
      <c r="R17" s="242"/>
      <c r="S17" s="243"/>
      <c r="T17" s="243">
        <f t="shared" si="3"/>
        <v>0.1</v>
      </c>
      <c r="U17" s="243"/>
      <c r="V17" s="243"/>
      <c r="W17" s="243"/>
      <c r="X17" s="243"/>
      <c r="Y17" s="243"/>
      <c r="Z17" s="243"/>
      <c r="AA17" s="243"/>
      <c r="AB17" s="243">
        <f t="shared" si="4"/>
        <v>0.44000000000000006</v>
      </c>
      <c r="AC17" s="243">
        <f t="shared" si="5"/>
        <v>0.46000000000000008</v>
      </c>
      <c r="AD17" s="243"/>
      <c r="AE17" s="243"/>
      <c r="AF17" s="244">
        <f t="shared" si="6"/>
        <v>1</v>
      </c>
    </row>
    <row r="18" spans="1:32" ht="23.25">
      <c r="A18" s="241">
        <v>7</v>
      </c>
      <c r="B18" s="453" t="s">
        <v>260</v>
      </c>
      <c r="C18" s="454"/>
      <c r="D18" s="236">
        <v>0.15</v>
      </c>
      <c r="E18" s="242">
        <f t="shared" si="0"/>
        <v>0.16467999999999999</v>
      </c>
      <c r="F18" s="243">
        <f t="shared" si="1"/>
        <v>0.33322000000000007</v>
      </c>
      <c r="G18" s="244">
        <f t="shared" si="2"/>
        <v>0.10926</v>
      </c>
      <c r="H18" s="240" t="s">
        <v>584</v>
      </c>
      <c r="I18" s="260">
        <v>0.4</v>
      </c>
      <c r="J18" s="265" t="s">
        <v>592</v>
      </c>
      <c r="K18" s="260">
        <v>0.4</v>
      </c>
      <c r="L18" s="262" t="s">
        <v>594</v>
      </c>
      <c r="M18" s="266">
        <v>0.1</v>
      </c>
      <c r="N18" s="262" t="s">
        <v>596</v>
      </c>
      <c r="O18" s="266"/>
      <c r="P18" s="264" t="s">
        <v>256</v>
      </c>
      <c r="Q18" s="279">
        <v>0.1</v>
      </c>
      <c r="R18" s="242"/>
      <c r="S18" s="243"/>
      <c r="T18" s="243">
        <f t="shared" si="3"/>
        <v>0.1</v>
      </c>
      <c r="U18" s="243"/>
      <c r="V18" s="243"/>
      <c r="W18" s="243"/>
      <c r="X18" s="243"/>
      <c r="Y18" s="243"/>
      <c r="Z18" s="243"/>
      <c r="AA18" s="243"/>
      <c r="AB18" s="243">
        <f t="shared" si="4"/>
        <v>0.65000000000000013</v>
      </c>
      <c r="AC18" s="243">
        <f t="shared" si="5"/>
        <v>0.25000000000000006</v>
      </c>
      <c r="AD18" s="243"/>
      <c r="AE18" s="243"/>
      <c r="AF18" s="244">
        <f t="shared" si="6"/>
        <v>1.0000000000000002</v>
      </c>
    </row>
    <row r="19" spans="1:32" ht="23.25">
      <c r="A19" s="241">
        <v>8</v>
      </c>
      <c r="B19" s="453" t="s">
        <v>109</v>
      </c>
      <c r="C19" s="454"/>
      <c r="D19" s="236">
        <v>0.1</v>
      </c>
      <c r="E19" s="242">
        <f t="shared" si="0"/>
        <v>0.15306000000000003</v>
      </c>
      <c r="F19" s="243">
        <f t="shared" si="1"/>
        <v>0.31013000000000002</v>
      </c>
      <c r="G19" s="244">
        <f t="shared" si="2"/>
        <v>9.8899999999999988E-2</v>
      </c>
      <c r="H19" s="240" t="s">
        <v>584</v>
      </c>
      <c r="I19" s="260">
        <v>0.3</v>
      </c>
      <c r="J19" s="265" t="s">
        <v>592</v>
      </c>
      <c r="K19" s="260">
        <v>0.3</v>
      </c>
      <c r="L19" s="262" t="s">
        <v>594</v>
      </c>
      <c r="M19" s="266">
        <v>0.2</v>
      </c>
      <c r="N19" s="262" t="s">
        <v>596</v>
      </c>
      <c r="O19" s="266">
        <v>0.1</v>
      </c>
      <c r="P19" s="264" t="s">
        <v>256</v>
      </c>
      <c r="Q19" s="279">
        <v>0.1</v>
      </c>
      <c r="R19" s="242"/>
      <c r="S19" s="243"/>
      <c r="T19" s="243">
        <f t="shared" si="3"/>
        <v>0.1</v>
      </c>
      <c r="U19" s="243"/>
      <c r="V19" s="243"/>
      <c r="W19" s="243"/>
      <c r="X19" s="243"/>
      <c r="Y19" s="243"/>
      <c r="Z19" s="243"/>
      <c r="AA19" s="243"/>
      <c r="AB19" s="243">
        <f t="shared" si="4"/>
        <v>0.51</v>
      </c>
      <c r="AC19" s="243">
        <f t="shared" si="5"/>
        <v>0.39000000000000007</v>
      </c>
      <c r="AD19" s="243"/>
      <c r="AE19" s="243"/>
      <c r="AF19" s="244">
        <f t="shared" si="6"/>
        <v>1</v>
      </c>
    </row>
    <row r="20" spans="1:32" ht="23.25">
      <c r="A20" s="246">
        <v>9</v>
      </c>
      <c r="B20" s="455" t="s">
        <v>111</v>
      </c>
      <c r="C20" s="456"/>
      <c r="D20" s="247">
        <v>0.12</v>
      </c>
      <c r="E20" s="248">
        <f t="shared" si="0"/>
        <v>0.17695</v>
      </c>
      <c r="F20" s="249">
        <f t="shared" si="1"/>
        <v>0.32684000000000007</v>
      </c>
      <c r="G20" s="250">
        <f t="shared" si="2"/>
        <v>0.10377999999999998</v>
      </c>
      <c r="H20" s="251" t="s">
        <v>584</v>
      </c>
      <c r="I20" s="267">
        <v>0.4</v>
      </c>
      <c r="J20" s="268" t="s">
        <v>592</v>
      </c>
      <c r="K20" s="267">
        <v>0.3</v>
      </c>
      <c r="L20" s="262" t="s">
        <v>594</v>
      </c>
      <c r="M20" s="266">
        <v>0.1</v>
      </c>
      <c r="N20" s="269" t="s">
        <v>596</v>
      </c>
      <c r="O20" s="270">
        <v>0.1</v>
      </c>
      <c r="P20" s="271" t="s">
        <v>256</v>
      </c>
      <c r="Q20" s="280">
        <v>0.1</v>
      </c>
      <c r="R20" s="248"/>
      <c r="S20" s="249"/>
      <c r="T20" s="249">
        <f t="shared" si="3"/>
        <v>0.1</v>
      </c>
      <c r="U20" s="249"/>
      <c r="V20" s="249"/>
      <c r="W20" s="249"/>
      <c r="X20" s="249"/>
      <c r="Y20" s="249"/>
      <c r="Z20" s="249"/>
      <c r="AA20" s="249"/>
      <c r="AB20" s="249">
        <f t="shared" si="4"/>
        <v>0.58000000000000007</v>
      </c>
      <c r="AC20" s="249">
        <f t="shared" si="5"/>
        <v>0.32000000000000006</v>
      </c>
      <c r="AD20" s="249"/>
      <c r="AE20" s="249"/>
      <c r="AF20" s="250">
        <f t="shared" si="6"/>
        <v>1</v>
      </c>
    </row>
    <row r="33" spans="16:16">
      <c r="P33" s="410"/>
    </row>
  </sheetData>
  <sheetProtection sheet="1" objects="1" scenarios="1"/>
  <mergeCells count="23">
    <mergeCell ref="A1:G1"/>
    <mergeCell ref="A8:G8"/>
    <mergeCell ref="H9:Q9"/>
    <mergeCell ref="R9:AE9"/>
    <mergeCell ref="H10:K10"/>
    <mergeCell ref="L10:O10"/>
    <mergeCell ref="P10:Q10"/>
    <mergeCell ref="D9:D11"/>
    <mergeCell ref="E9:E11"/>
    <mergeCell ref="F9:F11"/>
    <mergeCell ref="G9:G11"/>
    <mergeCell ref="B20:C20"/>
    <mergeCell ref="A9:A11"/>
    <mergeCell ref="B12:C12"/>
    <mergeCell ref="B13:C13"/>
    <mergeCell ref="B14:C14"/>
    <mergeCell ref="B15:C15"/>
    <mergeCell ref="B16:C16"/>
    <mergeCell ref="AF9:AF11"/>
    <mergeCell ref="B9:C11"/>
    <mergeCell ref="B17:C17"/>
    <mergeCell ref="B18:C18"/>
    <mergeCell ref="B19:C19"/>
  </mergeCells>
  <phoneticPr fontId="10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1"/>
  <sheetViews>
    <sheetView topLeftCell="A17" workbookViewId="0">
      <selection activeCell="J49" sqref="J49"/>
    </sheetView>
  </sheetViews>
  <sheetFormatPr defaultColWidth="8.6875" defaultRowHeight="15.75"/>
  <cols>
    <col min="1" max="1" width="5.4375" customWidth="1"/>
    <col min="2" max="2" width="7.0625" customWidth="1"/>
    <col min="3" max="3" width="14.0625" customWidth="1"/>
    <col min="4" max="4" width="3.9375" customWidth="1"/>
    <col min="5" max="5" width="14.5" customWidth="1"/>
    <col min="6" max="6" width="8.4375" customWidth="1"/>
    <col min="7" max="7" width="16.1875" customWidth="1"/>
    <col min="8" max="8" width="23.1875" customWidth="1"/>
    <col min="9" max="26" width="9.6875" customWidth="1"/>
  </cols>
  <sheetData>
    <row r="1" spans="1:26">
      <c r="A1" s="481" t="s">
        <v>261</v>
      </c>
      <c r="B1" s="482"/>
      <c r="C1" s="482"/>
      <c r="D1" s="482"/>
      <c r="E1" s="482"/>
      <c r="F1" s="482"/>
      <c r="G1" s="482"/>
      <c r="H1" s="482"/>
      <c r="I1" s="156"/>
      <c r="J1" s="1"/>
      <c r="K1" s="1"/>
      <c r="L1" s="1"/>
      <c r="M1" s="1"/>
      <c r="N1" s="1"/>
      <c r="O1" s="1"/>
      <c r="P1" s="1"/>
      <c r="Q1" s="1"/>
      <c r="R1" s="1"/>
      <c r="S1" s="1"/>
      <c r="T1" s="1"/>
      <c r="U1" s="1"/>
      <c r="V1" s="1"/>
      <c r="W1" s="1"/>
      <c r="X1" s="1"/>
      <c r="Y1" s="1"/>
      <c r="Z1" s="1"/>
    </row>
    <row r="2" spans="1:26" ht="19.5" customHeight="1">
      <c r="A2" s="482"/>
      <c r="B2" s="482"/>
      <c r="C2" s="482"/>
      <c r="D2" s="482"/>
      <c r="E2" s="482"/>
      <c r="F2" s="482"/>
      <c r="G2" s="482"/>
      <c r="H2" s="482"/>
      <c r="I2" s="156"/>
      <c r="J2" s="1"/>
      <c r="K2" s="1"/>
      <c r="L2" s="1"/>
      <c r="M2" s="1"/>
      <c r="N2" s="1"/>
      <c r="O2" s="1"/>
      <c r="P2" s="1"/>
      <c r="Q2" s="1"/>
      <c r="R2" s="1"/>
      <c r="S2" s="1"/>
      <c r="T2" s="1"/>
      <c r="U2" s="1"/>
      <c r="V2" s="1"/>
      <c r="W2" s="1"/>
      <c r="X2" s="1"/>
      <c r="Y2" s="1"/>
      <c r="Z2" s="1"/>
    </row>
    <row r="3" spans="1:26" ht="33.75" customHeight="1">
      <c r="A3" s="483"/>
      <c r="B3" s="483"/>
      <c r="C3" s="483"/>
      <c r="D3" s="483"/>
      <c r="E3" s="483"/>
      <c r="F3" s="483"/>
      <c r="G3" s="483"/>
      <c r="H3" s="483"/>
      <c r="I3" s="156"/>
      <c r="J3" s="1"/>
      <c r="K3" s="1"/>
      <c r="L3" s="1"/>
      <c r="M3" s="1"/>
      <c r="N3" s="1"/>
      <c r="O3" s="1"/>
      <c r="P3" s="1"/>
      <c r="Q3" s="1"/>
      <c r="R3" s="1"/>
      <c r="S3" s="1"/>
      <c r="T3" s="1"/>
      <c r="U3" s="1"/>
      <c r="V3" s="1"/>
      <c r="W3" s="1"/>
      <c r="X3" s="1"/>
      <c r="Y3" s="1"/>
      <c r="Z3" s="1"/>
    </row>
    <row r="4" spans="1:26" ht="24" hidden="1" customHeight="1">
      <c r="A4" s="192"/>
      <c r="B4" s="193"/>
      <c r="C4" s="194"/>
      <c r="D4" s="193"/>
      <c r="E4" s="193"/>
      <c r="F4" s="192"/>
      <c r="G4" s="193"/>
      <c r="H4" s="193"/>
      <c r="I4" s="156"/>
      <c r="J4" s="1"/>
      <c r="K4" s="1"/>
      <c r="L4" s="1"/>
      <c r="M4" s="1"/>
      <c r="N4" s="1"/>
      <c r="O4" s="1"/>
      <c r="P4" s="1"/>
      <c r="Q4" s="1"/>
      <c r="R4" s="1"/>
      <c r="S4" s="1"/>
      <c r="T4" s="1"/>
      <c r="U4" s="1"/>
      <c r="V4" s="1"/>
      <c r="W4" s="1"/>
      <c r="X4" s="1"/>
      <c r="Y4" s="1"/>
      <c r="Z4" s="1"/>
    </row>
    <row r="5" spans="1:26" ht="16.149999999999999">
      <c r="A5" s="195" t="s">
        <v>262</v>
      </c>
      <c r="B5" s="196" t="s">
        <v>263</v>
      </c>
      <c r="C5" s="513" t="s">
        <v>264</v>
      </c>
      <c r="D5" s="514"/>
      <c r="E5" s="514"/>
      <c r="F5" s="514"/>
      <c r="G5" s="515"/>
      <c r="H5" s="197" t="s">
        <v>265</v>
      </c>
      <c r="I5" s="156"/>
      <c r="J5" s="1"/>
      <c r="K5" s="1"/>
      <c r="L5" s="1"/>
      <c r="M5" s="1"/>
      <c r="N5" s="1"/>
      <c r="O5" s="1"/>
      <c r="P5" s="1"/>
      <c r="Q5" s="1"/>
      <c r="R5" s="1"/>
      <c r="S5" s="1"/>
      <c r="T5" s="1"/>
      <c r="U5" s="1"/>
      <c r="V5" s="1"/>
      <c r="W5" s="1"/>
      <c r="X5" s="1"/>
      <c r="Y5" s="1"/>
      <c r="Z5" s="1"/>
    </row>
    <row r="6" spans="1:26">
      <c r="A6" s="498" t="s">
        <v>266</v>
      </c>
      <c r="B6" s="198">
        <v>1</v>
      </c>
      <c r="C6" s="199" t="s">
        <v>267</v>
      </c>
      <c r="D6" s="198" t="s">
        <v>268</v>
      </c>
      <c r="E6" s="198" t="s">
        <v>269</v>
      </c>
      <c r="F6" s="198" t="s">
        <v>270</v>
      </c>
      <c r="G6" s="198" t="s">
        <v>271</v>
      </c>
      <c r="H6" s="509" t="s">
        <v>272</v>
      </c>
      <c r="I6" s="156"/>
      <c r="J6" s="1"/>
      <c r="K6" s="1"/>
      <c r="L6" s="1"/>
      <c r="M6" s="1"/>
      <c r="N6" s="1"/>
      <c r="O6" s="1"/>
      <c r="P6" s="1"/>
      <c r="Q6" s="1"/>
      <c r="R6" s="1"/>
      <c r="S6" s="1"/>
      <c r="T6" s="1"/>
      <c r="U6" s="1"/>
      <c r="V6" s="1"/>
      <c r="W6" s="1"/>
      <c r="X6" s="1"/>
      <c r="Y6" s="1"/>
      <c r="Z6" s="1"/>
    </row>
    <row r="7" spans="1:26">
      <c r="A7" s="499"/>
      <c r="B7" s="402" t="s">
        <v>567</v>
      </c>
      <c r="C7" s="201">
        <f>E7/G7</f>
        <v>0.8666666666666667</v>
      </c>
      <c r="D7" s="200"/>
      <c r="E7" s="202">
        <f>'输入4-福利与保障'!C10+'输入4-福利与保障'!C15</f>
        <v>1300000</v>
      </c>
      <c r="F7" s="200"/>
      <c r="G7" s="203">
        <f>'输入3-年度收支结余表'!E5</f>
        <v>1500000</v>
      </c>
      <c r="H7" s="519"/>
      <c r="I7" s="156"/>
      <c r="J7" s="1"/>
      <c r="K7" s="1"/>
      <c r="L7" s="1"/>
      <c r="M7" s="1"/>
      <c r="N7" s="1"/>
      <c r="O7" s="1"/>
      <c r="P7" s="1"/>
      <c r="Q7" s="1"/>
      <c r="R7" s="1"/>
      <c r="S7" s="1"/>
      <c r="T7" s="1"/>
      <c r="U7" s="1"/>
      <c r="V7" s="1"/>
      <c r="W7" s="1"/>
      <c r="X7" s="1"/>
      <c r="Y7" s="1"/>
      <c r="Z7" s="1"/>
    </row>
    <row r="8" spans="1:26">
      <c r="A8" s="499"/>
      <c r="B8" s="403" t="s">
        <v>568</v>
      </c>
      <c r="C8" s="201">
        <f>E8/G8</f>
        <v>1</v>
      </c>
      <c r="D8" s="204"/>
      <c r="E8" s="205">
        <f>'输入4-福利与保障'!E10+'输入4-福利与保障'!E15</f>
        <v>800000</v>
      </c>
      <c r="F8" s="204"/>
      <c r="G8" s="206">
        <f>'输入3-年度收支结余表'!E10</f>
        <v>800000</v>
      </c>
      <c r="H8" s="510"/>
      <c r="I8" s="156"/>
      <c r="J8" s="1"/>
      <c r="K8" s="1"/>
      <c r="L8" s="1"/>
      <c r="M8" s="1"/>
      <c r="N8" s="1"/>
      <c r="O8" s="1"/>
      <c r="P8" s="1"/>
      <c r="Q8" s="1"/>
      <c r="R8" s="1"/>
      <c r="S8" s="1"/>
      <c r="T8" s="1"/>
      <c r="U8" s="1"/>
      <c r="V8" s="1"/>
      <c r="W8" s="1"/>
      <c r="X8" s="1"/>
      <c r="Y8" s="1"/>
      <c r="Z8" s="1"/>
    </row>
    <row r="9" spans="1:26">
      <c r="A9" s="499"/>
      <c r="B9" s="484"/>
      <c r="C9" s="485"/>
      <c r="D9" s="485"/>
      <c r="E9" s="485"/>
      <c r="F9" s="485"/>
      <c r="G9" s="485"/>
      <c r="H9" s="486"/>
      <c r="I9" s="156"/>
      <c r="J9" s="1"/>
      <c r="K9" s="1"/>
      <c r="L9" s="1"/>
      <c r="M9" s="1"/>
      <c r="N9" s="1"/>
      <c r="O9" s="1"/>
      <c r="P9" s="1"/>
      <c r="Q9" s="1"/>
      <c r="R9" s="1"/>
      <c r="S9" s="1"/>
      <c r="T9" s="1"/>
      <c r="U9" s="1"/>
      <c r="V9" s="1"/>
      <c r="W9" s="1"/>
      <c r="X9" s="1"/>
      <c r="Y9" s="1"/>
      <c r="Z9" s="1"/>
    </row>
    <row r="10" spans="1:26">
      <c r="A10" s="499"/>
      <c r="B10" s="204">
        <v>2</v>
      </c>
      <c r="C10" s="207" t="s">
        <v>273</v>
      </c>
      <c r="D10" s="204" t="s">
        <v>268</v>
      </c>
      <c r="E10" s="204" t="s">
        <v>274</v>
      </c>
      <c r="F10" s="204" t="s">
        <v>270</v>
      </c>
      <c r="G10" s="204" t="s">
        <v>271</v>
      </c>
      <c r="H10" s="520" t="s">
        <v>275</v>
      </c>
      <c r="I10" s="156"/>
      <c r="J10" s="1"/>
      <c r="K10" s="1"/>
      <c r="L10" s="1"/>
      <c r="M10" s="1"/>
      <c r="N10" s="1"/>
      <c r="O10" s="1"/>
      <c r="P10" s="1"/>
      <c r="Q10" s="1"/>
      <c r="R10" s="1"/>
      <c r="S10" s="1"/>
      <c r="T10" s="1"/>
      <c r="U10" s="1"/>
      <c r="V10" s="1"/>
      <c r="W10" s="1"/>
      <c r="X10" s="1"/>
      <c r="Y10" s="1"/>
      <c r="Z10" s="1"/>
    </row>
    <row r="11" spans="1:26">
      <c r="A11" s="499"/>
      <c r="B11" s="402" t="s">
        <v>567</v>
      </c>
      <c r="C11" s="201">
        <f>E11/G11</f>
        <v>0.2</v>
      </c>
      <c r="D11" s="204"/>
      <c r="E11" s="205">
        <f>'输入4-福利与保障'!C11</f>
        <v>300000</v>
      </c>
      <c r="F11" s="204"/>
      <c r="G11" s="206">
        <f>'输入3-年度收支结余表'!E5</f>
        <v>1500000</v>
      </c>
      <c r="H11" s="521"/>
      <c r="I11" s="156"/>
      <c r="J11" s="1"/>
      <c r="K11" s="1"/>
      <c r="L11" s="1"/>
      <c r="M11" s="1"/>
      <c r="N11" s="1"/>
      <c r="O11" s="1"/>
      <c r="P11" s="1"/>
      <c r="Q11" s="1"/>
      <c r="R11" s="1"/>
      <c r="S11" s="1"/>
      <c r="T11" s="1"/>
      <c r="U11" s="1"/>
      <c r="V11" s="1"/>
      <c r="W11" s="1"/>
      <c r="X11" s="1"/>
      <c r="Y11" s="1"/>
      <c r="Z11" s="1"/>
    </row>
    <row r="12" spans="1:26">
      <c r="A12" s="499"/>
      <c r="B12" s="403" t="s">
        <v>568</v>
      </c>
      <c r="C12" s="201">
        <f>E12/G12</f>
        <v>0.375</v>
      </c>
      <c r="D12" s="204"/>
      <c r="E12" s="205">
        <f>'输入4-福利与保障'!E11</f>
        <v>300000</v>
      </c>
      <c r="F12" s="204"/>
      <c r="G12" s="206">
        <f>'输入3-年度收支结余表'!E10</f>
        <v>800000</v>
      </c>
      <c r="H12" s="522"/>
      <c r="I12" s="156"/>
      <c r="J12" s="1"/>
      <c r="K12" s="1"/>
      <c r="L12" s="1"/>
      <c r="M12" s="1"/>
      <c r="N12" s="1"/>
      <c r="O12" s="1"/>
      <c r="P12" s="1"/>
      <c r="Q12" s="1"/>
      <c r="R12" s="1"/>
      <c r="S12" s="1"/>
      <c r="T12" s="1"/>
      <c r="U12" s="1"/>
      <c r="V12" s="1"/>
      <c r="W12" s="1"/>
      <c r="X12" s="1"/>
      <c r="Y12" s="1"/>
      <c r="Z12" s="1"/>
    </row>
    <row r="13" spans="1:26">
      <c r="A13" s="499"/>
      <c r="B13" s="484"/>
      <c r="C13" s="485"/>
      <c r="D13" s="485"/>
      <c r="E13" s="485"/>
      <c r="F13" s="485"/>
      <c r="G13" s="485"/>
      <c r="H13" s="486"/>
      <c r="I13" s="156"/>
      <c r="J13" s="1"/>
      <c r="K13" s="1"/>
      <c r="L13" s="1"/>
      <c r="M13" s="1"/>
      <c r="N13" s="1"/>
      <c r="O13" s="1"/>
      <c r="P13" s="1"/>
      <c r="Q13" s="1"/>
      <c r="R13" s="1"/>
      <c r="S13" s="1"/>
      <c r="T13" s="1"/>
      <c r="U13" s="1"/>
      <c r="V13" s="1"/>
      <c r="W13" s="1"/>
      <c r="X13" s="1"/>
      <c r="Y13" s="1"/>
      <c r="Z13" s="1"/>
    </row>
    <row r="14" spans="1:26">
      <c r="A14" s="499"/>
      <c r="B14" s="204">
        <v>3</v>
      </c>
      <c r="C14" s="207" t="s">
        <v>276</v>
      </c>
      <c r="D14" s="204" t="s">
        <v>268</v>
      </c>
      <c r="E14" s="204" t="s">
        <v>277</v>
      </c>
      <c r="F14" s="204" t="s">
        <v>270</v>
      </c>
      <c r="G14" s="204" t="s">
        <v>278</v>
      </c>
      <c r="H14" s="479" t="s">
        <v>279</v>
      </c>
      <c r="I14" s="156"/>
      <c r="J14" s="1"/>
      <c r="K14" s="1"/>
      <c r="L14" s="1"/>
      <c r="M14" s="1"/>
      <c r="N14" s="1"/>
      <c r="O14" s="1"/>
      <c r="P14" s="1"/>
      <c r="Q14" s="1"/>
      <c r="R14" s="1"/>
      <c r="S14" s="1"/>
      <c r="T14" s="1"/>
      <c r="U14" s="1"/>
      <c r="V14" s="1"/>
      <c r="W14" s="1"/>
      <c r="X14" s="1"/>
      <c r="Y14" s="1"/>
      <c r="Z14" s="1"/>
    </row>
    <row r="15" spans="1:26">
      <c r="A15" s="499"/>
      <c r="B15" s="204" t="s">
        <v>280</v>
      </c>
      <c r="C15" s="208">
        <f>E15/G15</f>
        <v>0.32728714511041007</v>
      </c>
      <c r="D15" s="204"/>
      <c r="E15" s="209">
        <f>'输入2-家庭资产负债表'!D30</f>
        <v>4150001</v>
      </c>
      <c r="F15" s="204"/>
      <c r="G15" s="206">
        <f>'输入2-家庭资产负债表'!B30</f>
        <v>12680000</v>
      </c>
      <c r="H15" s="510"/>
      <c r="I15" s="156"/>
      <c r="J15" s="1"/>
      <c r="K15" s="1"/>
      <c r="L15" s="1"/>
      <c r="M15" s="1"/>
      <c r="N15" s="1"/>
      <c r="O15" s="1"/>
      <c r="P15" s="1"/>
      <c r="Q15" s="1"/>
      <c r="R15" s="1"/>
      <c r="S15" s="1"/>
      <c r="T15" s="1"/>
      <c r="U15" s="1"/>
      <c r="V15" s="1"/>
      <c r="W15" s="1"/>
      <c r="X15" s="1"/>
      <c r="Y15" s="1"/>
      <c r="Z15" s="1"/>
    </row>
    <row r="16" spans="1:26">
      <c r="A16" s="500"/>
      <c r="B16" s="516"/>
      <c r="C16" s="517"/>
      <c r="D16" s="517"/>
      <c r="E16" s="517"/>
      <c r="F16" s="517"/>
      <c r="G16" s="517"/>
      <c r="H16" s="518"/>
      <c r="I16" s="156"/>
      <c r="J16" s="1"/>
      <c r="K16" s="1"/>
      <c r="L16" s="1"/>
      <c r="M16" s="1"/>
      <c r="N16" s="1"/>
      <c r="O16" s="1"/>
      <c r="P16" s="1"/>
      <c r="Q16" s="1"/>
      <c r="R16" s="1"/>
      <c r="S16" s="1"/>
      <c r="T16" s="1"/>
      <c r="U16" s="1"/>
      <c r="V16" s="1"/>
      <c r="W16" s="1"/>
      <c r="X16" s="1"/>
      <c r="Y16" s="1"/>
      <c r="Z16" s="1"/>
    </row>
    <row r="17" spans="1:26">
      <c r="A17" s="501" t="s">
        <v>281</v>
      </c>
      <c r="B17" s="198">
        <v>4</v>
      </c>
      <c r="C17" s="199" t="s">
        <v>282</v>
      </c>
      <c r="D17" s="198" t="s">
        <v>268</v>
      </c>
      <c r="E17" s="198" t="s">
        <v>283</v>
      </c>
      <c r="F17" s="198" t="s">
        <v>270</v>
      </c>
      <c r="G17" s="198" t="s">
        <v>284</v>
      </c>
      <c r="H17" s="509" t="s">
        <v>285</v>
      </c>
      <c r="I17" s="156"/>
      <c r="J17" s="1"/>
      <c r="K17" s="1"/>
      <c r="L17" s="1"/>
      <c r="M17" s="1"/>
      <c r="N17" s="1"/>
      <c r="O17" s="1"/>
      <c r="P17" s="1"/>
      <c r="Q17" s="1"/>
      <c r="R17" s="1"/>
      <c r="S17" s="1"/>
      <c r="T17" s="1"/>
      <c r="U17" s="1"/>
      <c r="V17" s="1"/>
      <c r="W17" s="1"/>
      <c r="X17" s="1"/>
      <c r="Y17" s="1"/>
      <c r="Z17" s="1"/>
    </row>
    <row r="18" spans="1:26">
      <c r="A18" s="502"/>
      <c r="B18" s="204" t="s">
        <v>280</v>
      </c>
      <c r="C18" s="208">
        <f>E18/G18</f>
        <v>1.5999680006399872</v>
      </c>
      <c r="D18" s="204"/>
      <c r="E18" s="206">
        <f>'输入2-家庭资产负债表'!B4</f>
        <v>80000</v>
      </c>
      <c r="F18" s="204"/>
      <c r="G18" s="206">
        <f>'输入2-家庭资产负债表'!D4</f>
        <v>50001</v>
      </c>
      <c r="H18" s="510"/>
      <c r="I18" s="156"/>
      <c r="J18" s="1"/>
      <c r="K18" s="1"/>
      <c r="L18" s="1"/>
      <c r="M18" s="1"/>
      <c r="N18" s="1"/>
      <c r="O18" s="1"/>
      <c r="P18" s="1"/>
      <c r="Q18" s="1"/>
      <c r="R18" s="1"/>
      <c r="S18" s="1"/>
      <c r="T18" s="1"/>
      <c r="U18" s="1"/>
      <c r="V18" s="1"/>
      <c r="W18" s="1"/>
      <c r="X18" s="1"/>
      <c r="Y18" s="1"/>
      <c r="Z18" s="1"/>
    </row>
    <row r="19" spans="1:26">
      <c r="A19" s="503"/>
      <c r="B19" s="204">
        <v>5</v>
      </c>
      <c r="C19" s="207" t="s">
        <v>286</v>
      </c>
      <c r="D19" s="204" t="s">
        <v>268</v>
      </c>
      <c r="E19" s="204" t="s">
        <v>283</v>
      </c>
      <c r="F19" s="204" t="s">
        <v>270</v>
      </c>
      <c r="G19" s="204" t="s">
        <v>287</v>
      </c>
      <c r="H19" s="520" t="s">
        <v>288</v>
      </c>
      <c r="I19" s="156"/>
      <c r="J19" s="1"/>
      <c r="K19" s="1"/>
      <c r="L19" s="1"/>
      <c r="M19" s="1"/>
      <c r="N19" s="1"/>
      <c r="O19" s="1"/>
      <c r="P19" s="1"/>
      <c r="Q19" s="1"/>
      <c r="R19" s="1"/>
      <c r="S19" s="1"/>
      <c r="T19" s="1"/>
      <c r="U19" s="1"/>
      <c r="V19" s="1"/>
      <c r="W19" s="1"/>
      <c r="X19" s="1"/>
      <c r="Y19" s="1"/>
      <c r="Z19" s="1"/>
    </row>
    <row r="20" spans="1:26">
      <c r="A20" s="503"/>
      <c r="B20" s="204" t="s">
        <v>280</v>
      </c>
      <c r="C20" s="201">
        <f>E20/G20</f>
        <v>0.92307692307692302</v>
      </c>
      <c r="D20" s="204"/>
      <c r="E20" s="206">
        <f>'输入2-家庭资产负债表'!B4</f>
        <v>80000</v>
      </c>
      <c r="F20" s="204"/>
      <c r="G20" s="206">
        <f>'输入3-年度收支结余表'!G21/12</f>
        <v>86666.666666666672</v>
      </c>
      <c r="H20" s="522"/>
      <c r="I20" s="156"/>
      <c r="J20" s="1"/>
      <c r="K20" s="1"/>
      <c r="L20" s="1"/>
      <c r="M20" s="1"/>
      <c r="N20" s="1"/>
      <c r="O20" s="1"/>
      <c r="P20" s="1"/>
      <c r="Q20" s="1"/>
      <c r="R20" s="1"/>
      <c r="S20" s="1"/>
      <c r="T20" s="1"/>
      <c r="U20" s="1"/>
      <c r="V20" s="1"/>
      <c r="W20" s="1"/>
      <c r="X20" s="1"/>
      <c r="Y20" s="1"/>
      <c r="Z20" s="1"/>
    </row>
    <row r="21" spans="1:26">
      <c r="A21" s="504"/>
      <c r="B21" s="516"/>
      <c r="C21" s="517"/>
      <c r="D21" s="517"/>
      <c r="E21" s="517"/>
      <c r="F21" s="517"/>
      <c r="G21" s="517"/>
      <c r="H21" s="518"/>
      <c r="I21" s="156"/>
      <c r="J21" s="1"/>
      <c r="K21" s="1"/>
      <c r="L21" s="1"/>
      <c r="M21" s="1"/>
      <c r="N21" s="1"/>
      <c r="O21" s="1"/>
      <c r="P21" s="1"/>
      <c r="Q21" s="1"/>
      <c r="R21" s="1"/>
      <c r="S21" s="1"/>
      <c r="T21" s="1"/>
      <c r="U21" s="1"/>
      <c r="V21" s="1"/>
      <c r="W21" s="1"/>
      <c r="X21" s="1"/>
      <c r="Y21" s="1"/>
      <c r="Z21" s="1"/>
    </row>
    <row r="22" spans="1:26">
      <c r="A22" s="505" t="s">
        <v>289</v>
      </c>
      <c r="B22" s="198">
        <v>6</v>
      </c>
      <c r="C22" s="199" t="s">
        <v>290</v>
      </c>
      <c r="D22" s="198" t="s">
        <v>268</v>
      </c>
      <c r="E22" s="198" t="s">
        <v>291</v>
      </c>
      <c r="F22" s="198" t="s">
        <v>270</v>
      </c>
      <c r="G22" s="198" t="s">
        <v>278</v>
      </c>
      <c r="H22" s="509" t="s">
        <v>292</v>
      </c>
      <c r="I22" s="156"/>
      <c r="J22" s="1"/>
      <c r="K22" s="1"/>
      <c r="L22" s="1"/>
      <c r="M22" s="1"/>
      <c r="N22" s="1"/>
      <c r="O22" s="1"/>
      <c r="P22" s="1"/>
      <c r="Q22" s="1"/>
      <c r="R22" s="1"/>
      <c r="S22" s="1"/>
      <c r="T22" s="1"/>
      <c r="U22" s="1"/>
      <c r="V22" s="1"/>
      <c r="W22" s="1"/>
      <c r="X22" s="1"/>
      <c r="Y22" s="1"/>
      <c r="Z22" s="1"/>
    </row>
    <row r="23" spans="1:26">
      <c r="A23" s="506"/>
      <c r="B23" s="204" t="s">
        <v>280</v>
      </c>
      <c r="C23" s="208">
        <f>E23/G23</f>
        <v>0.5757097791798107</v>
      </c>
      <c r="D23" s="204"/>
      <c r="E23" s="209">
        <f>'输入2-家庭资产负债表'!B8</f>
        <v>7300000</v>
      </c>
      <c r="F23" s="211"/>
      <c r="G23" s="206">
        <f>'输入2-家庭资产负债表'!B30</f>
        <v>12680000</v>
      </c>
      <c r="H23" s="510"/>
      <c r="I23" s="156"/>
      <c r="J23" s="1"/>
      <c r="K23" s="1"/>
      <c r="L23" s="1"/>
      <c r="M23" s="1"/>
      <c r="N23" s="1"/>
      <c r="O23" s="1"/>
      <c r="P23" s="1"/>
      <c r="Q23" s="1"/>
      <c r="R23" s="1"/>
      <c r="S23" s="1"/>
      <c r="T23" s="1"/>
      <c r="U23" s="1"/>
      <c r="V23" s="1"/>
      <c r="W23" s="1"/>
      <c r="X23" s="1"/>
      <c r="Y23" s="1"/>
      <c r="Z23" s="1"/>
    </row>
    <row r="24" spans="1:26">
      <c r="A24" s="506"/>
      <c r="B24" s="484"/>
      <c r="C24" s="485"/>
      <c r="D24" s="485"/>
      <c r="E24" s="485"/>
      <c r="F24" s="485"/>
      <c r="G24" s="485"/>
      <c r="H24" s="486"/>
      <c r="I24" s="156"/>
      <c r="J24" s="1"/>
      <c r="K24" s="1"/>
      <c r="L24" s="1"/>
      <c r="M24" s="1"/>
      <c r="N24" s="1"/>
      <c r="O24" s="1"/>
      <c r="P24" s="1"/>
      <c r="Q24" s="1"/>
      <c r="R24" s="1"/>
      <c r="S24" s="1"/>
      <c r="T24" s="1"/>
      <c r="U24" s="1"/>
      <c r="V24" s="1"/>
      <c r="W24" s="1"/>
      <c r="X24" s="1"/>
      <c r="Y24" s="1"/>
      <c r="Z24" s="1"/>
    </row>
    <row r="25" spans="1:26">
      <c r="A25" s="506"/>
      <c r="B25" s="204">
        <v>7</v>
      </c>
      <c r="C25" s="207" t="s">
        <v>293</v>
      </c>
      <c r="D25" s="204" t="s">
        <v>268</v>
      </c>
      <c r="E25" s="204" t="s">
        <v>294</v>
      </c>
      <c r="F25" s="204" t="s">
        <v>270</v>
      </c>
      <c r="G25" s="204" t="s">
        <v>291</v>
      </c>
      <c r="H25" s="479" t="s">
        <v>295</v>
      </c>
      <c r="I25" s="156"/>
      <c r="J25" s="1"/>
      <c r="K25" s="1"/>
      <c r="L25" s="1"/>
      <c r="M25" s="1"/>
      <c r="N25" s="1"/>
      <c r="O25" s="1"/>
      <c r="P25" s="1"/>
      <c r="Q25" s="1"/>
      <c r="R25" s="1"/>
      <c r="S25" s="1"/>
      <c r="T25" s="1"/>
      <c r="U25" s="1"/>
      <c r="V25" s="1"/>
      <c r="W25" s="1"/>
      <c r="X25" s="1"/>
      <c r="Y25" s="1"/>
      <c r="Z25" s="1"/>
    </row>
    <row r="26" spans="1:26">
      <c r="A26" s="506"/>
      <c r="B26" s="204" t="s">
        <v>280</v>
      </c>
      <c r="C26" s="208">
        <f>E26/G26</f>
        <v>4.1095890410958902E-2</v>
      </c>
      <c r="D26" s="204"/>
      <c r="E26" s="206">
        <f>'输入3-年度收支结余表'!E15</f>
        <v>300000</v>
      </c>
      <c r="F26" s="211"/>
      <c r="G26" s="206">
        <f>'输入2-家庭资产负债表'!B8</f>
        <v>7300000</v>
      </c>
      <c r="H26" s="510"/>
      <c r="I26" s="156"/>
      <c r="J26" s="1"/>
      <c r="K26" s="1"/>
      <c r="L26" s="1"/>
      <c r="M26" s="1"/>
      <c r="N26" s="1"/>
      <c r="O26" s="1"/>
      <c r="P26" s="1"/>
      <c r="Q26" s="1"/>
      <c r="R26" s="1"/>
      <c r="S26" s="1"/>
      <c r="T26" s="1"/>
      <c r="U26" s="1"/>
      <c r="V26" s="1"/>
      <c r="W26" s="1"/>
      <c r="X26" s="1"/>
      <c r="Y26" s="1"/>
      <c r="Z26" s="1"/>
    </row>
    <row r="27" spans="1:26">
      <c r="A27" s="506"/>
      <c r="B27" s="204">
        <v>8</v>
      </c>
      <c r="C27" s="207" t="s">
        <v>296</v>
      </c>
      <c r="D27" s="204" t="s">
        <v>268</v>
      </c>
      <c r="E27" s="204" t="s">
        <v>294</v>
      </c>
      <c r="F27" s="204" t="s">
        <v>270</v>
      </c>
      <c r="G27" s="204" t="s">
        <v>278</v>
      </c>
      <c r="H27" s="511" t="s">
        <v>297</v>
      </c>
      <c r="I27" s="156"/>
      <c r="J27" s="1"/>
      <c r="K27" s="1"/>
      <c r="L27" s="1"/>
      <c r="M27" s="1"/>
      <c r="N27" s="1"/>
      <c r="O27" s="1"/>
      <c r="P27" s="1"/>
      <c r="Q27" s="1"/>
      <c r="R27" s="1"/>
      <c r="S27" s="1"/>
      <c r="T27" s="1"/>
      <c r="U27" s="1"/>
      <c r="V27" s="1"/>
      <c r="W27" s="1"/>
      <c r="X27" s="1"/>
      <c r="Y27" s="1"/>
      <c r="Z27" s="1"/>
    </row>
    <row r="28" spans="1:26">
      <c r="A28" s="506"/>
      <c r="B28" s="204" t="s">
        <v>280</v>
      </c>
      <c r="C28" s="208">
        <f>E28/G28</f>
        <v>2.365930599369085E-2</v>
      </c>
      <c r="D28" s="204"/>
      <c r="E28" s="206">
        <f>'输入3-年度收支结余表'!E15</f>
        <v>300000</v>
      </c>
      <c r="F28" s="211"/>
      <c r="G28" s="206">
        <f>'输入2-家庭资产负债表'!B30</f>
        <v>12680000</v>
      </c>
      <c r="H28" s="512"/>
      <c r="I28" s="156"/>
      <c r="J28" s="1"/>
      <c r="K28" s="1"/>
      <c r="L28" s="1"/>
      <c r="M28" s="1"/>
      <c r="N28" s="1"/>
      <c r="O28" s="1"/>
      <c r="P28" s="1"/>
      <c r="Q28" s="1"/>
      <c r="R28" s="1"/>
      <c r="S28" s="1"/>
      <c r="T28" s="1"/>
      <c r="U28" s="1"/>
      <c r="V28" s="1"/>
      <c r="W28" s="1"/>
      <c r="X28" s="1"/>
      <c r="Y28" s="1"/>
      <c r="Z28" s="1"/>
    </row>
    <row r="29" spans="1:26">
      <c r="A29" s="506"/>
      <c r="B29" s="484"/>
      <c r="C29" s="485"/>
      <c r="D29" s="485"/>
      <c r="E29" s="485"/>
      <c r="F29" s="485"/>
      <c r="G29" s="485"/>
      <c r="H29" s="486"/>
      <c r="I29" s="156"/>
      <c r="J29" s="1"/>
      <c r="K29" s="1"/>
      <c r="L29" s="1"/>
      <c r="M29" s="1"/>
      <c r="N29" s="1"/>
      <c r="O29" s="1"/>
      <c r="P29" s="1"/>
      <c r="Q29" s="1"/>
      <c r="R29" s="1"/>
      <c r="S29" s="1"/>
      <c r="T29" s="1"/>
      <c r="U29" s="1"/>
      <c r="V29" s="1"/>
      <c r="W29" s="1"/>
      <c r="X29" s="1"/>
      <c r="Y29" s="1"/>
      <c r="Z29" s="1"/>
    </row>
    <row r="30" spans="1:26">
      <c r="A30" s="506"/>
      <c r="B30" s="204">
        <v>9</v>
      </c>
      <c r="C30" s="207" t="s">
        <v>298</v>
      </c>
      <c r="D30" s="204" t="s">
        <v>268</v>
      </c>
      <c r="E30" s="204" t="s">
        <v>299</v>
      </c>
      <c r="F30" s="204" t="s">
        <v>270</v>
      </c>
      <c r="G30" s="204" t="s">
        <v>300</v>
      </c>
      <c r="H30" s="479" t="s">
        <v>301</v>
      </c>
      <c r="I30" s="156"/>
      <c r="J30" s="1"/>
      <c r="K30" s="1"/>
      <c r="L30" s="1"/>
      <c r="M30" s="1"/>
      <c r="N30" s="1"/>
      <c r="O30" s="1"/>
      <c r="P30" s="1"/>
      <c r="Q30" s="1"/>
      <c r="R30" s="1"/>
      <c r="S30" s="1"/>
      <c r="T30" s="1"/>
      <c r="U30" s="1"/>
      <c r="V30" s="1"/>
      <c r="W30" s="1"/>
      <c r="X30" s="1"/>
      <c r="Y30" s="1"/>
      <c r="Z30" s="1"/>
    </row>
    <row r="31" spans="1:26">
      <c r="A31" s="507"/>
      <c r="B31" s="210" t="s">
        <v>280</v>
      </c>
      <c r="C31" s="212">
        <f>E31/G31</f>
        <v>0.28846153846153844</v>
      </c>
      <c r="D31" s="210"/>
      <c r="E31" s="213">
        <f>'输入3-年度收支结余表'!E15</f>
        <v>300000</v>
      </c>
      <c r="F31" s="214"/>
      <c r="G31" s="213">
        <f>'输入3-年度收支结余表'!G21</f>
        <v>1040000</v>
      </c>
      <c r="H31" s="480"/>
      <c r="I31" s="156"/>
      <c r="J31" s="1"/>
      <c r="K31" s="1"/>
      <c r="L31" s="1"/>
      <c r="M31" s="1"/>
      <c r="N31" s="1"/>
      <c r="O31" s="1"/>
      <c r="P31" s="1"/>
      <c r="Q31" s="1"/>
      <c r="R31" s="1"/>
      <c r="S31" s="1"/>
      <c r="T31" s="1"/>
      <c r="U31" s="1"/>
      <c r="V31" s="1"/>
      <c r="W31" s="1"/>
      <c r="X31" s="1"/>
      <c r="Y31" s="1"/>
      <c r="Z31" s="1"/>
    </row>
    <row r="32" spans="1:26" hidden="1">
      <c r="A32" s="156"/>
      <c r="B32" s="155"/>
      <c r="C32" s="170"/>
      <c r="D32" s="155"/>
      <c r="E32" s="155"/>
      <c r="F32" s="156"/>
      <c r="G32" s="155"/>
      <c r="H32" s="155"/>
      <c r="I32" s="156"/>
      <c r="J32" s="1"/>
      <c r="K32" s="1"/>
      <c r="L32" s="1"/>
      <c r="M32" s="1"/>
      <c r="N32" s="1"/>
      <c r="O32" s="1"/>
      <c r="P32" s="1"/>
      <c r="Q32" s="1"/>
      <c r="R32" s="1"/>
      <c r="S32" s="1"/>
      <c r="T32" s="1"/>
      <c r="U32" s="1"/>
      <c r="V32" s="1"/>
      <c r="W32" s="1"/>
      <c r="X32" s="1"/>
      <c r="Y32" s="1"/>
      <c r="Z32" s="1"/>
    </row>
    <row r="33" spans="1:26" hidden="1">
      <c r="A33" s="191" t="s">
        <v>302</v>
      </c>
      <c r="B33" s="494" t="s">
        <v>303</v>
      </c>
      <c r="C33" s="495"/>
      <c r="D33" s="215" t="str">
        <f>IF(C31&gt;125%,"3",IF(C31&gt;75%,"2","1"))</f>
        <v>1</v>
      </c>
      <c r="E33" s="11" t="s">
        <v>304</v>
      </c>
      <c r="F33" s="216"/>
      <c r="G33" s="155"/>
      <c r="H33" s="155"/>
      <c r="I33" s="156"/>
      <c r="J33" s="1"/>
      <c r="K33" s="1"/>
      <c r="L33" s="1"/>
      <c r="M33" s="1"/>
      <c r="N33" s="1"/>
      <c r="O33" s="1"/>
      <c r="P33" s="1"/>
      <c r="Q33" s="1"/>
      <c r="R33" s="1"/>
      <c r="S33" s="1"/>
      <c r="T33" s="1"/>
      <c r="U33" s="1"/>
      <c r="V33" s="1"/>
      <c r="W33" s="1"/>
      <c r="X33" s="1"/>
      <c r="Y33" s="1"/>
      <c r="Z33" s="1"/>
    </row>
    <row r="34" spans="1:26" ht="24" hidden="1" customHeight="1">
      <c r="A34" s="156"/>
      <c r="B34" s="155"/>
      <c r="C34" s="170"/>
      <c r="D34" s="155"/>
      <c r="E34" s="155"/>
      <c r="F34" s="156"/>
      <c r="G34" s="155"/>
      <c r="H34" s="155"/>
      <c r="I34" s="156"/>
      <c r="J34" s="1"/>
      <c r="K34" s="1"/>
      <c r="L34" s="1"/>
      <c r="M34" s="1"/>
      <c r="N34" s="1"/>
      <c r="O34" s="1"/>
      <c r="P34" s="1"/>
      <c r="Q34" s="1"/>
      <c r="R34" s="1"/>
      <c r="S34" s="1"/>
      <c r="T34" s="1"/>
      <c r="U34" s="1"/>
      <c r="V34" s="1"/>
      <c r="W34" s="1"/>
      <c r="X34" s="1"/>
      <c r="Y34" s="1"/>
      <c r="Z34" s="1"/>
    </row>
    <row r="35" spans="1:26" ht="21" customHeight="1">
      <c r="A35" s="217" t="s">
        <v>305</v>
      </c>
      <c r="B35" s="496" t="s">
        <v>306</v>
      </c>
      <c r="C35" s="497"/>
      <c r="D35" s="497"/>
      <c r="E35" s="155"/>
      <c r="F35" s="156"/>
      <c r="G35" s="155"/>
      <c r="H35" s="155"/>
      <c r="I35" s="156"/>
      <c r="J35" s="1"/>
      <c r="K35" s="1"/>
      <c r="L35" s="1"/>
      <c r="M35" s="1"/>
      <c r="N35" s="1"/>
      <c r="O35" s="1"/>
      <c r="P35" s="1"/>
      <c r="Q35" s="1"/>
      <c r="R35" s="1"/>
      <c r="S35" s="1"/>
      <c r="T35" s="1"/>
      <c r="U35" s="1"/>
      <c r="V35" s="1"/>
      <c r="W35" s="1"/>
      <c r="X35" s="1"/>
      <c r="Y35" s="1"/>
      <c r="Z35" s="1"/>
    </row>
    <row r="36" spans="1:26" ht="19.05" customHeight="1">
      <c r="A36" s="155">
        <v>1</v>
      </c>
      <c r="B36" s="508" t="s">
        <v>307</v>
      </c>
      <c r="C36" s="492"/>
      <c r="D36" s="492"/>
      <c r="E36" s="492"/>
      <c r="F36" s="492"/>
      <c r="G36" s="492"/>
      <c r="H36" s="492"/>
      <c r="I36" s="156"/>
      <c r="J36" s="1"/>
      <c r="K36" s="225"/>
      <c r="L36" s="225"/>
      <c r="M36" s="1"/>
      <c r="N36" s="1"/>
      <c r="O36" s="1"/>
      <c r="P36" s="1"/>
      <c r="Q36" s="1"/>
      <c r="R36" s="1"/>
      <c r="S36" s="1"/>
      <c r="T36" s="1"/>
      <c r="U36" s="1"/>
      <c r="V36" s="1"/>
      <c r="W36" s="1"/>
      <c r="X36" s="1"/>
      <c r="Y36" s="1"/>
      <c r="Z36" s="1"/>
    </row>
    <row r="37" spans="1:26" ht="19.05" customHeight="1">
      <c r="A37" s="175"/>
      <c r="B37" s="492"/>
      <c r="C37" s="492"/>
      <c r="D37" s="492"/>
      <c r="E37" s="492"/>
      <c r="F37" s="492"/>
      <c r="G37" s="492"/>
      <c r="H37" s="492"/>
      <c r="I37" s="156"/>
      <c r="J37" s="1"/>
      <c r="K37" s="225"/>
      <c r="L37" s="225"/>
      <c r="M37" s="1"/>
      <c r="N37" s="1"/>
      <c r="O37" s="1"/>
      <c r="P37" s="1"/>
      <c r="Q37" s="1"/>
      <c r="R37" s="1"/>
      <c r="S37" s="1"/>
      <c r="T37" s="1"/>
      <c r="U37" s="1"/>
      <c r="V37" s="1"/>
      <c r="W37" s="1"/>
      <c r="X37" s="1"/>
      <c r="Y37" s="1"/>
      <c r="Z37" s="1"/>
    </row>
    <row r="38" spans="1:26" ht="16.899999999999999">
      <c r="A38" s="155">
        <v>1.1000000000000001</v>
      </c>
      <c r="B38" s="493" t="s">
        <v>569</v>
      </c>
      <c r="C38" s="488"/>
      <c r="D38" s="218" t="str">
        <f>IF(C7&gt;1100%,比率判断表!F8,IF(C7&gt;900%,比率判断表!F7,比率判断表!F6))</f>
        <v>保险保障倍数不足，需要考虑增加定期寿险或终身寿险的额度</v>
      </c>
      <c r="E38" s="1"/>
      <c r="F38" s="1"/>
      <c r="G38" s="1"/>
      <c r="H38" s="1"/>
      <c r="I38" s="156"/>
      <c r="J38" s="1"/>
      <c r="K38" s="225"/>
      <c r="L38" s="225"/>
      <c r="M38" s="1"/>
      <c r="N38" s="1"/>
      <c r="O38" s="1"/>
      <c r="P38" s="1"/>
      <c r="Q38" s="1"/>
      <c r="R38" s="1"/>
      <c r="S38" s="1"/>
      <c r="T38" s="1"/>
      <c r="U38" s="1"/>
      <c r="V38" s="1"/>
      <c r="W38" s="1"/>
      <c r="X38" s="1"/>
      <c r="Y38" s="1"/>
      <c r="Z38" s="1"/>
    </row>
    <row r="39" spans="1:26" ht="16.899999999999999">
      <c r="A39" s="155"/>
      <c r="B39" s="14"/>
      <c r="C39" s="14"/>
      <c r="D39" s="1"/>
      <c r="E39" s="1"/>
      <c r="F39" s="1"/>
      <c r="G39" s="1"/>
      <c r="H39" s="1"/>
      <c r="I39" s="156"/>
      <c r="J39" s="1"/>
      <c r="K39" s="225"/>
      <c r="L39" s="225"/>
      <c r="M39" s="1"/>
      <c r="N39" s="1"/>
      <c r="O39" s="1"/>
      <c r="P39" s="1"/>
      <c r="Q39" s="1"/>
      <c r="R39" s="1"/>
      <c r="S39" s="1"/>
      <c r="T39" s="1"/>
      <c r="U39" s="1"/>
      <c r="V39" s="1"/>
      <c r="W39" s="1"/>
      <c r="X39" s="1"/>
      <c r="Y39" s="1"/>
      <c r="Z39" s="1"/>
    </row>
    <row r="40" spans="1:26" ht="16.899999999999999">
      <c r="A40" s="155">
        <v>1.2</v>
      </c>
      <c r="B40" s="493" t="s">
        <v>571</v>
      </c>
      <c r="C40" s="488"/>
      <c r="D40" s="218" t="str">
        <f>IF(C8&gt;1100%,比率判断表!F8,IF(C8&gt;900%,比率判断表!F7,比率判断表!F6))</f>
        <v>保险保障倍数不足，需要考虑增加定期寿险或终身寿险的额度</v>
      </c>
      <c r="E40" s="219"/>
      <c r="F40" s="219"/>
      <c r="G40" s="219"/>
      <c r="H40" s="219"/>
      <c r="I40" s="156"/>
      <c r="J40" s="1"/>
      <c r="K40" s="225"/>
      <c r="L40" s="225"/>
      <c r="M40" s="1"/>
      <c r="N40" s="1"/>
      <c r="O40" s="1"/>
      <c r="P40" s="1"/>
      <c r="Q40" s="1"/>
      <c r="R40" s="1"/>
      <c r="S40" s="1"/>
      <c r="T40" s="1"/>
      <c r="U40" s="1"/>
      <c r="V40" s="1"/>
      <c r="W40" s="1"/>
      <c r="X40" s="1"/>
      <c r="Y40" s="1"/>
      <c r="Z40" s="1"/>
    </row>
    <row r="41" spans="1:26" ht="16.899999999999999">
      <c r="A41" s="155"/>
      <c r="B41" s="14"/>
      <c r="C41" s="14"/>
      <c r="D41" s="220"/>
      <c r="E41" s="220"/>
      <c r="F41" s="220"/>
      <c r="G41" s="220"/>
      <c r="H41" s="220"/>
      <c r="I41" s="156"/>
      <c r="J41" s="1"/>
      <c r="K41" s="225"/>
      <c r="L41" s="225"/>
      <c r="M41" s="1"/>
      <c r="N41" s="1"/>
      <c r="O41" s="1"/>
      <c r="P41" s="1"/>
      <c r="Q41" s="1"/>
      <c r="R41" s="1"/>
      <c r="S41" s="1"/>
      <c r="T41" s="1"/>
      <c r="U41" s="1"/>
      <c r="V41" s="1"/>
      <c r="W41" s="1"/>
      <c r="X41" s="1"/>
      <c r="Y41" s="1"/>
      <c r="Z41" s="1"/>
    </row>
    <row r="42" spans="1:26" ht="16.899999999999999">
      <c r="A42" s="155">
        <v>2</v>
      </c>
      <c r="B42" s="508" t="s">
        <v>308</v>
      </c>
      <c r="C42" s="492"/>
      <c r="D42" s="492"/>
      <c r="E42" s="492"/>
      <c r="F42" s="492"/>
      <c r="G42" s="492"/>
      <c r="H42" s="492"/>
      <c r="I42" s="156"/>
      <c r="J42" s="1"/>
      <c r="K42" s="225"/>
      <c r="L42" s="225"/>
      <c r="M42" s="1"/>
      <c r="N42" s="1"/>
      <c r="O42" s="1"/>
      <c r="P42" s="1"/>
      <c r="Q42" s="1"/>
      <c r="R42" s="1"/>
      <c r="S42" s="1"/>
      <c r="T42" s="1"/>
      <c r="U42" s="1"/>
      <c r="V42" s="1"/>
      <c r="W42" s="1"/>
      <c r="X42" s="1"/>
      <c r="Y42" s="1"/>
      <c r="Z42" s="1"/>
    </row>
    <row r="43" spans="1:26" ht="16.899999999999999">
      <c r="A43" s="155"/>
      <c r="B43" s="492"/>
      <c r="C43" s="492"/>
      <c r="D43" s="492"/>
      <c r="E43" s="492"/>
      <c r="F43" s="492"/>
      <c r="G43" s="492"/>
      <c r="H43" s="492"/>
      <c r="I43" s="156"/>
      <c r="J43" s="1"/>
      <c r="K43" s="225"/>
      <c r="L43" s="225"/>
      <c r="M43" s="1"/>
      <c r="N43" s="1"/>
      <c r="O43" s="1"/>
      <c r="P43" s="1"/>
      <c r="Q43" s="1"/>
      <c r="R43" s="1"/>
      <c r="S43" s="1"/>
      <c r="T43" s="1"/>
      <c r="U43" s="1"/>
      <c r="V43" s="1"/>
      <c r="W43" s="1"/>
      <c r="X43" s="1"/>
      <c r="Y43" s="1"/>
      <c r="Z43" s="1"/>
    </row>
    <row r="44" spans="1:26" ht="16.899999999999999">
      <c r="A44" s="155">
        <v>2.1</v>
      </c>
      <c r="B44" s="493" t="s">
        <v>570</v>
      </c>
      <c r="C44" s="488"/>
      <c r="D44" s="218" t="str">
        <f>IF(C11&gt;500%,比率判断表!F12,IF(C11&gt;300%,比率判断表!F11,比率判断表!F10))</f>
        <v>健康保障倍数不足，需要考虑增加重大疾病保险额度</v>
      </c>
      <c r="E44" s="1"/>
      <c r="F44" s="1"/>
      <c r="G44" s="1"/>
      <c r="H44" s="1"/>
      <c r="I44" s="156"/>
      <c r="J44" s="1"/>
      <c r="K44" s="225"/>
      <c r="L44" s="225"/>
      <c r="M44" s="1"/>
      <c r="N44" s="1"/>
      <c r="O44" s="1"/>
      <c r="P44" s="1"/>
      <c r="Q44" s="1"/>
      <c r="R44" s="1"/>
      <c r="S44" s="1"/>
      <c r="T44" s="1"/>
      <c r="U44" s="1"/>
      <c r="V44" s="1"/>
      <c r="W44" s="1"/>
      <c r="X44" s="1"/>
      <c r="Y44" s="1"/>
      <c r="Z44" s="1"/>
    </row>
    <row r="45" spans="1:26" ht="16.899999999999999">
      <c r="A45" s="155"/>
      <c r="B45" s="14"/>
      <c r="C45" s="14"/>
      <c r="D45" s="1"/>
      <c r="E45" s="1"/>
      <c r="F45" s="1"/>
      <c r="G45" s="1"/>
      <c r="H45" s="1"/>
      <c r="I45" s="156"/>
      <c r="J45" s="1"/>
      <c r="K45" s="225"/>
      <c r="L45" s="225"/>
      <c r="M45" s="1"/>
      <c r="N45" s="1"/>
      <c r="O45" s="1"/>
      <c r="P45" s="1"/>
      <c r="Q45" s="1"/>
      <c r="R45" s="1"/>
      <c r="S45" s="1"/>
      <c r="T45" s="1"/>
      <c r="U45" s="1"/>
      <c r="V45" s="1"/>
      <c r="W45" s="1"/>
      <c r="X45" s="1"/>
      <c r="Y45" s="1"/>
      <c r="Z45" s="1"/>
    </row>
    <row r="46" spans="1:26" ht="16.899999999999999">
      <c r="A46" s="155">
        <v>2.2000000000000002</v>
      </c>
      <c r="B46" s="493" t="s">
        <v>572</v>
      </c>
      <c r="C46" s="488"/>
      <c r="D46" s="218" t="str">
        <f>IF(C12&gt;500%,比率判断表!F12,IF(C12&gt;300%,比率判断表!F11,比率判断表!F10))</f>
        <v>健康保障倍数不足，需要考虑增加重大疾病保险额度</v>
      </c>
      <c r="E46" s="219"/>
      <c r="F46" s="219"/>
      <c r="G46" s="219"/>
      <c r="H46" s="219"/>
      <c r="I46" s="156"/>
      <c r="J46" s="1"/>
      <c r="K46" s="225"/>
      <c r="L46" s="225"/>
      <c r="M46" s="1"/>
      <c r="N46" s="1"/>
      <c r="O46" s="1"/>
      <c r="P46" s="1"/>
      <c r="Q46" s="1"/>
      <c r="R46" s="1"/>
      <c r="S46" s="1"/>
      <c r="T46" s="1"/>
      <c r="U46" s="1"/>
      <c r="V46" s="1"/>
      <c r="W46" s="1"/>
      <c r="X46" s="1"/>
      <c r="Y46" s="1"/>
      <c r="Z46" s="1"/>
    </row>
    <row r="47" spans="1:26" ht="16.899999999999999">
      <c r="A47" s="156"/>
      <c r="B47" s="155"/>
      <c r="C47" s="170"/>
      <c r="D47" s="220"/>
      <c r="E47" s="220"/>
      <c r="F47" s="220"/>
      <c r="G47" s="220"/>
      <c r="H47" s="220"/>
      <c r="I47" s="156"/>
      <c r="J47" s="1"/>
      <c r="K47" s="225"/>
      <c r="L47" s="225"/>
      <c r="M47" s="1"/>
      <c r="N47" s="1"/>
      <c r="O47" s="1"/>
      <c r="P47" s="1"/>
      <c r="Q47" s="1"/>
      <c r="R47" s="1"/>
      <c r="S47" s="1"/>
      <c r="T47" s="1"/>
      <c r="U47" s="1"/>
      <c r="V47" s="1"/>
      <c r="W47" s="1"/>
      <c r="X47" s="1"/>
      <c r="Y47" s="1"/>
      <c r="Z47" s="1"/>
    </row>
    <row r="48" spans="1:26" ht="16.899999999999999">
      <c r="A48" s="155">
        <v>3</v>
      </c>
      <c r="B48" s="508" t="s">
        <v>309</v>
      </c>
      <c r="C48" s="492"/>
      <c r="D48" s="492"/>
      <c r="E48" s="492"/>
      <c r="F48" s="492"/>
      <c r="G48" s="492"/>
      <c r="H48" s="492"/>
      <c r="I48" s="156"/>
      <c r="J48" s="1"/>
      <c r="K48" s="225"/>
      <c r="L48" s="225"/>
      <c r="M48" s="1"/>
      <c r="N48" s="1"/>
      <c r="O48" s="1"/>
      <c r="P48" s="1"/>
      <c r="Q48" s="1"/>
      <c r="R48" s="1"/>
      <c r="S48" s="1"/>
      <c r="T48" s="1"/>
      <c r="U48" s="1"/>
      <c r="V48" s="1"/>
      <c r="W48" s="1"/>
      <c r="X48" s="1"/>
      <c r="Y48" s="1"/>
      <c r="Z48" s="1"/>
    </row>
    <row r="49" spans="1:26" ht="16.899999999999999">
      <c r="A49" s="156"/>
      <c r="B49" s="492"/>
      <c r="C49" s="492"/>
      <c r="D49" s="492"/>
      <c r="E49" s="492"/>
      <c r="F49" s="492"/>
      <c r="G49" s="492"/>
      <c r="H49" s="492"/>
      <c r="I49" s="156"/>
      <c r="J49" s="1"/>
      <c r="K49" s="225"/>
      <c r="L49" s="225"/>
      <c r="M49" s="1"/>
      <c r="N49" s="1"/>
      <c r="O49" s="1"/>
      <c r="P49" s="1"/>
      <c r="Q49" s="1"/>
      <c r="R49" s="1"/>
      <c r="S49" s="1"/>
      <c r="T49" s="1"/>
      <c r="U49" s="1"/>
      <c r="V49" s="1"/>
      <c r="W49" s="1"/>
      <c r="X49" s="1"/>
      <c r="Y49" s="1"/>
      <c r="Z49" s="1"/>
    </row>
    <row r="50" spans="1:26" ht="16.899999999999999">
      <c r="A50" s="156"/>
      <c r="B50" s="487" t="s">
        <v>310</v>
      </c>
      <c r="C50" s="488"/>
      <c r="D50" s="218" t="str">
        <f>IF(C15&gt;60%,比率判断表!F16,IF(C15&gt;40%,比率判断表!F15,比率判断表!F14))</f>
        <v>负债比率较低，具有一定增加负债的空间</v>
      </c>
      <c r="E50" s="1"/>
      <c r="F50" s="1"/>
      <c r="G50" s="1"/>
      <c r="H50" s="1"/>
      <c r="I50" s="156"/>
      <c r="J50" s="1"/>
      <c r="K50" s="225"/>
      <c r="L50" s="225"/>
      <c r="M50" s="1"/>
      <c r="N50" s="1"/>
      <c r="O50" s="1"/>
      <c r="P50" s="1"/>
      <c r="Q50" s="1"/>
      <c r="R50" s="1"/>
      <c r="S50" s="1"/>
      <c r="T50" s="1"/>
      <c r="U50" s="1"/>
      <c r="V50" s="1"/>
      <c r="W50" s="1"/>
      <c r="X50" s="1"/>
      <c r="Y50" s="1"/>
      <c r="Z50" s="1"/>
    </row>
    <row r="51" spans="1:26" ht="21" customHeight="1">
      <c r="A51" s="221"/>
      <c r="B51" s="221"/>
      <c r="C51" s="221"/>
      <c r="D51" s="221"/>
      <c r="E51" s="221"/>
      <c r="F51" s="221"/>
      <c r="G51" s="221"/>
      <c r="H51" s="221"/>
      <c r="I51" s="156"/>
      <c r="J51" s="1"/>
      <c r="K51" s="225"/>
      <c r="L51" s="225"/>
      <c r="M51" s="1"/>
      <c r="N51" s="1"/>
      <c r="O51" s="1"/>
      <c r="P51" s="1"/>
      <c r="Q51" s="1"/>
      <c r="R51" s="1"/>
      <c r="S51" s="1"/>
      <c r="T51" s="1"/>
      <c r="U51" s="1"/>
      <c r="V51" s="1"/>
      <c r="W51" s="1"/>
      <c r="X51" s="1"/>
      <c r="Y51" s="1"/>
      <c r="Z51" s="1"/>
    </row>
    <row r="52" spans="1:26" ht="21" customHeight="1">
      <c r="A52" s="217" t="s">
        <v>311</v>
      </c>
      <c r="B52" s="489" t="s">
        <v>312</v>
      </c>
      <c r="C52" s="490"/>
      <c r="D52" s="490"/>
      <c r="E52" s="155"/>
      <c r="F52" s="156"/>
      <c r="G52" s="155"/>
      <c r="H52" s="155"/>
      <c r="I52" s="156"/>
      <c r="J52" s="1"/>
      <c r="K52" s="225"/>
      <c r="L52" s="225"/>
      <c r="M52" s="1"/>
      <c r="N52" s="1"/>
      <c r="O52" s="1"/>
      <c r="P52" s="1"/>
      <c r="Q52" s="1"/>
      <c r="R52" s="1"/>
      <c r="S52" s="1"/>
      <c r="T52" s="1"/>
      <c r="U52" s="1"/>
      <c r="V52" s="1"/>
      <c r="W52" s="1"/>
      <c r="X52" s="1"/>
      <c r="Y52" s="1"/>
      <c r="Z52" s="1"/>
    </row>
    <row r="53" spans="1:26" ht="16.899999999999999">
      <c r="A53" s="155">
        <v>4</v>
      </c>
      <c r="B53" s="508" t="s">
        <v>313</v>
      </c>
      <c r="C53" s="492"/>
      <c r="D53" s="492"/>
      <c r="E53" s="492"/>
      <c r="F53" s="492"/>
      <c r="G53" s="492"/>
      <c r="H53" s="492"/>
      <c r="I53" s="156"/>
      <c r="J53" s="1"/>
      <c r="K53" s="225"/>
      <c r="L53" s="225"/>
      <c r="M53" s="1"/>
      <c r="N53" s="1"/>
      <c r="O53" s="1"/>
      <c r="P53" s="1"/>
      <c r="Q53" s="1"/>
      <c r="R53" s="1"/>
      <c r="S53" s="1"/>
      <c r="T53" s="1"/>
      <c r="U53" s="1"/>
      <c r="V53" s="1"/>
      <c r="W53" s="1"/>
      <c r="X53" s="1"/>
      <c r="Y53" s="1"/>
      <c r="Z53" s="1"/>
    </row>
    <row r="54" spans="1:26" ht="16.899999999999999">
      <c r="A54" s="155"/>
      <c r="B54" s="492"/>
      <c r="C54" s="492"/>
      <c r="D54" s="492"/>
      <c r="E54" s="492"/>
      <c r="F54" s="492"/>
      <c r="G54" s="492"/>
      <c r="H54" s="492"/>
      <c r="I54" s="156"/>
      <c r="J54" s="1"/>
      <c r="K54" s="225"/>
      <c r="L54" s="225"/>
      <c r="M54" s="1"/>
      <c r="N54" s="1"/>
      <c r="O54" s="1"/>
      <c r="P54" s="1"/>
      <c r="Q54" s="1"/>
      <c r="R54" s="1"/>
      <c r="S54" s="1"/>
      <c r="T54" s="1"/>
      <c r="U54" s="1"/>
      <c r="V54" s="1"/>
      <c r="W54" s="1"/>
      <c r="X54" s="1"/>
      <c r="Y54" s="1"/>
      <c r="Z54" s="1"/>
    </row>
    <row r="55" spans="1:26" ht="16.899999999999999">
      <c r="A55" s="155"/>
      <c r="B55" s="487" t="s">
        <v>314</v>
      </c>
      <c r="C55" s="488"/>
      <c r="D55" s="218" t="str">
        <f>IF(C18&gt;250%,比率判断表!F20,IF(C18&gt;150%,比率判断表!F19,比率判断表!F18))</f>
        <v>流动性比率适合，可继续保持</v>
      </c>
      <c r="E55" s="1"/>
      <c r="F55" s="1"/>
      <c r="G55" s="1"/>
      <c r="H55" s="1"/>
      <c r="I55" s="156"/>
      <c r="J55" s="1"/>
      <c r="K55" s="225"/>
      <c r="L55" s="225"/>
      <c r="M55" s="1"/>
      <c r="N55" s="1"/>
      <c r="O55" s="1"/>
      <c r="P55" s="1"/>
      <c r="Q55" s="1"/>
      <c r="R55" s="1"/>
      <c r="S55" s="1"/>
      <c r="T55" s="1"/>
      <c r="U55" s="1"/>
      <c r="V55" s="1"/>
      <c r="W55" s="1"/>
      <c r="X55" s="1"/>
      <c r="Y55" s="1"/>
      <c r="Z55" s="1"/>
    </row>
    <row r="56" spans="1:26" ht="16.899999999999999">
      <c r="A56" s="155"/>
      <c r="B56" s="14"/>
      <c r="C56" s="14"/>
      <c r="D56" s="218"/>
      <c r="E56" s="1"/>
      <c r="F56" s="1"/>
      <c r="G56" s="1"/>
      <c r="H56" s="1"/>
      <c r="I56" s="156"/>
      <c r="J56" s="1"/>
      <c r="K56" s="225"/>
      <c r="L56" s="225"/>
      <c r="M56" s="1"/>
      <c r="N56" s="1"/>
      <c r="O56" s="1"/>
      <c r="P56" s="1"/>
      <c r="Q56" s="1"/>
      <c r="R56" s="1"/>
      <c r="S56" s="1"/>
      <c r="T56" s="1"/>
      <c r="U56" s="1"/>
      <c r="V56" s="1"/>
      <c r="W56" s="1"/>
      <c r="X56" s="1"/>
      <c r="Y56" s="1"/>
      <c r="Z56" s="1"/>
    </row>
    <row r="57" spans="1:26" ht="16.899999999999999">
      <c r="A57" s="155">
        <v>5</v>
      </c>
      <c r="B57" s="508" t="s">
        <v>315</v>
      </c>
      <c r="C57" s="492"/>
      <c r="D57" s="492"/>
      <c r="E57" s="492"/>
      <c r="F57" s="492"/>
      <c r="G57" s="492"/>
      <c r="H57" s="492"/>
      <c r="I57" s="156"/>
      <c r="J57" s="1"/>
      <c r="K57" s="225"/>
      <c r="L57" s="225"/>
      <c r="M57" s="1"/>
      <c r="N57" s="1"/>
      <c r="O57" s="1"/>
      <c r="P57" s="1"/>
      <c r="Q57" s="1"/>
      <c r="R57" s="1"/>
      <c r="S57" s="1"/>
      <c r="T57" s="1"/>
      <c r="U57" s="1"/>
      <c r="V57" s="1"/>
      <c r="W57" s="1"/>
      <c r="X57" s="1"/>
      <c r="Y57" s="1"/>
      <c r="Z57" s="1"/>
    </row>
    <row r="58" spans="1:26" ht="16.899999999999999">
      <c r="A58" s="155"/>
      <c r="B58" s="492"/>
      <c r="C58" s="492"/>
      <c r="D58" s="492"/>
      <c r="E58" s="492"/>
      <c r="F58" s="492"/>
      <c r="G58" s="492"/>
      <c r="H58" s="492"/>
      <c r="I58" s="156"/>
      <c r="J58" s="1"/>
      <c r="K58" s="225"/>
      <c r="L58" s="225"/>
      <c r="M58" s="1"/>
      <c r="N58" s="1"/>
      <c r="O58" s="1"/>
      <c r="P58" s="1"/>
      <c r="Q58" s="1"/>
      <c r="R58" s="1"/>
      <c r="S58" s="1"/>
      <c r="T58" s="1"/>
      <c r="U58" s="1"/>
      <c r="V58" s="1"/>
      <c r="W58" s="1"/>
      <c r="X58" s="1"/>
      <c r="Y58" s="1"/>
      <c r="Z58" s="1"/>
    </row>
    <row r="59" spans="1:26" ht="16.899999999999999">
      <c r="A59" s="155"/>
      <c r="B59" s="487" t="s">
        <v>316</v>
      </c>
      <c r="C59" s="488"/>
      <c r="D59" s="218" t="str">
        <f>IF(C20&gt;600%,比率判断表!F24,IF(C20&gt;300%,比率判断表!F23,比率判断表!F22))</f>
        <v>备用金率较低，需要增加备用金或降低总支出</v>
      </c>
      <c r="E59" s="218"/>
      <c r="F59" s="218"/>
      <c r="G59" s="218"/>
      <c r="H59" s="218"/>
      <c r="I59" s="156"/>
      <c r="J59" s="1"/>
      <c r="K59" s="225"/>
      <c r="L59" s="225"/>
      <c r="M59" s="1"/>
      <c r="N59" s="1"/>
      <c r="O59" s="1"/>
      <c r="P59" s="1"/>
      <c r="Q59" s="1"/>
      <c r="R59" s="1"/>
      <c r="S59" s="1"/>
      <c r="T59" s="1"/>
      <c r="U59" s="1"/>
      <c r="V59" s="1"/>
      <c r="W59" s="1"/>
      <c r="X59" s="1"/>
      <c r="Y59" s="1"/>
      <c r="Z59" s="1"/>
    </row>
    <row r="60" spans="1:26" ht="21" customHeight="1">
      <c r="A60" s="222"/>
      <c r="B60" s="223"/>
      <c r="C60" s="224"/>
      <c r="D60" s="224"/>
      <c r="E60" s="162"/>
      <c r="F60" s="159"/>
      <c r="G60" s="162"/>
      <c r="H60" s="162"/>
      <c r="I60" s="156"/>
      <c r="J60" s="1"/>
      <c r="K60" s="225"/>
      <c r="L60" s="225"/>
      <c r="M60" s="1"/>
      <c r="N60" s="1"/>
      <c r="O60" s="1"/>
      <c r="P60" s="1"/>
      <c r="Q60" s="1"/>
      <c r="R60" s="1"/>
      <c r="S60" s="1"/>
      <c r="T60" s="1"/>
      <c r="U60" s="1"/>
      <c r="V60" s="1"/>
      <c r="W60" s="1"/>
      <c r="X60" s="1"/>
      <c r="Y60" s="1"/>
      <c r="Z60" s="1"/>
    </row>
    <row r="61" spans="1:26" ht="21" customHeight="1">
      <c r="A61" s="217" t="s">
        <v>317</v>
      </c>
      <c r="B61" s="489" t="s">
        <v>289</v>
      </c>
      <c r="C61" s="490"/>
      <c r="D61" s="490"/>
      <c r="E61" s="155"/>
      <c r="F61" s="156"/>
      <c r="G61" s="155"/>
      <c r="H61" s="155"/>
      <c r="I61" s="156"/>
      <c r="J61" s="1"/>
      <c r="K61" s="225"/>
      <c r="L61" s="225"/>
      <c r="M61" s="1"/>
      <c r="N61" s="1"/>
      <c r="O61" s="1"/>
      <c r="P61" s="1"/>
      <c r="Q61" s="1"/>
      <c r="R61" s="1"/>
      <c r="S61" s="1"/>
      <c r="T61" s="1"/>
      <c r="U61" s="1"/>
      <c r="V61" s="1"/>
      <c r="W61" s="1"/>
      <c r="X61" s="1"/>
      <c r="Y61" s="1"/>
      <c r="Z61" s="1"/>
    </row>
    <row r="62" spans="1:26" ht="16.899999999999999">
      <c r="A62" s="155">
        <v>6</v>
      </c>
      <c r="B62" s="508" t="s">
        <v>318</v>
      </c>
      <c r="C62" s="492"/>
      <c r="D62" s="492"/>
      <c r="E62" s="492"/>
      <c r="F62" s="492"/>
      <c r="G62" s="492"/>
      <c r="H62" s="492"/>
      <c r="I62" s="156"/>
      <c r="J62" s="1"/>
      <c r="K62" s="225"/>
      <c r="L62" s="225"/>
      <c r="M62" s="1"/>
      <c r="N62" s="1"/>
      <c r="O62" s="1"/>
      <c r="P62" s="1"/>
      <c r="Q62" s="1"/>
      <c r="R62" s="1"/>
      <c r="S62" s="1"/>
      <c r="T62" s="1"/>
      <c r="U62" s="1"/>
      <c r="V62" s="1"/>
      <c r="W62" s="1"/>
      <c r="X62" s="1"/>
      <c r="Y62" s="1"/>
      <c r="Z62" s="1"/>
    </row>
    <row r="63" spans="1:26" ht="16.899999999999999">
      <c r="A63" s="155"/>
      <c r="B63" s="492"/>
      <c r="C63" s="492"/>
      <c r="D63" s="492"/>
      <c r="E63" s="492"/>
      <c r="F63" s="492"/>
      <c r="G63" s="492"/>
      <c r="H63" s="492"/>
      <c r="I63" s="156"/>
      <c r="J63" s="1"/>
      <c r="K63" s="225"/>
      <c r="L63" s="225"/>
      <c r="M63" s="1"/>
      <c r="N63" s="1"/>
      <c r="O63" s="1"/>
      <c r="P63" s="1"/>
      <c r="Q63" s="1"/>
      <c r="R63" s="1"/>
      <c r="S63" s="1"/>
      <c r="T63" s="1"/>
      <c r="U63" s="1"/>
      <c r="V63" s="1"/>
      <c r="W63" s="1"/>
      <c r="X63" s="1"/>
      <c r="Y63" s="1"/>
      <c r="Z63" s="1"/>
    </row>
    <row r="64" spans="1:26" ht="16.899999999999999">
      <c r="A64" s="155"/>
      <c r="B64" s="487" t="s">
        <v>319</v>
      </c>
      <c r="C64" s="488"/>
      <c r="D64" s="218" t="str">
        <f>IF(C23&gt;80%,比率判断表!F28,IF(C23&gt;50%,比率判断表!F27,比率判断表!F26))</f>
        <v>生息资产比率适合，可继续保持</v>
      </c>
      <c r="E64" s="1"/>
      <c r="F64" s="1"/>
      <c r="G64" s="1"/>
      <c r="H64" s="1"/>
      <c r="I64" s="156"/>
      <c r="J64" s="1"/>
      <c r="K64" s="225"/>
      <c r="L64" s="225"/>
      <c r="M64" s="1"/>
      <c r="N64" s="1"/>
      <c r="O64" s="1"/>
      <c r="P64" s="1"/>
      <c r="Q64" s="1"/>
      <c r="R64" s="1"/>
      <c r="S64" s="1"/>
      <c r="T64" s="1"/>
      <c r="U64" s="1"/>
      <c r="V64" s="1"/>
      <c r="W64" s="1"/>
      <c r="X64" s="1"/>
      <c r="Y64" s="1"/>
      <c r="Z64" s="1"/>
    </row>
    <row r="65" spans="1:26" ht="16.899999999999999">
      <c r="A65" s="155"/>
      <c r="B65" s="14"/>
      <c r="C65" s="14"/>
      <c r="D65" s="218"/>
      <c r="E65" s="1"/>
      <c r="F65" s="1"/>
      <c r="G65" s="1"/>
      <c r="H65" s="1"/>
      <c r="I65" s="156"/>
      <c r="J65" s="1"/>
      <c r="K65" s="225"/>
      <c r="L65" s="225"/>
      <c r="M65" s="1"/>
      <c r="N65" s="1"/>
      <c r="O65" s="1"/>
      <c r="P65" s="1"/>
      <c r="Q65" s="1"/>
      <c r="R65" s="1"/>
      <c r="S65" s="1"/>
      <c r="T65" s="1"/>
      <c r="U65" s="1"/>
      <c r="V65" s="1"/>
      <c r="W65" s="1"/>
      <c r="X65" s="1"/>
      <c r="Y65" s="1"/>
      <c r="Z65" s="1"/>
    </row>
    <row r="66" spans="1:26" ht="16.899999999999999">
      <c r="A66" s="155">
        <v>7</v>
      </c>
      <c r="B66" s="508" t="s">
        <v>320</v>
      </c>
      <c r="C66" s="492"/>
      <c r="D66" s="492"/>
      <c r="E66" s="492"/>
      <c r="F66" s="492"/>
      <c r="G66" s="492"/>
      <c r="H66" s="492"/>
      <c r="I66" s="156"/>
      <c r="J66" s="1"/>
      <c r="K66" s="225"/>
      <c r="L66" s="225"/>
      <c r="M66" s="1"/>
      <c r="N66" s="1"/>
      <c r="O66" s="1"/>
      <c r="P66" s="1"/>
      <c r="Q66" s="1"/>
      <c r="R66" s="1"/>
      <c r="S66" s="1"/>
      <c r="T66" s="1"/>
      <c r="U66" s="1"/>
      <c r="V66" s="1"/>
      <c r="W66" s="1"/>
      <c r="X66" s="1"/>
      <c r="Y66" s="1"/>
      <c r="Z66" s="1"/>
    </row>
    <row r="67" spans="1:26" ht="16.899999999999999">
      <c r="A67" s="155"/>
      <c r="B67" s="492"/>
      <c r="C67" s="492"/>
      <c r="D67" s="492"/>
      <c r="E67" s="492"/>
      <c r="F67" s="492"/>
      <c r="G67" s="492"/>
      <c r="H67" s="492"/>
      <c r="I67" s="156"/>
      <c r="J67" s="1"/>
      <c r="K67" s="225"/>
      <c r="L67" s="225"/>
      <c r="M67" s="1"/>
      <c r="N67" s="1"/>
      <c r="O67" s="1"/>
      <c r="P67" s="1"/>
      <c r="Q67" s="1"/>
      <c r="R67" s="1"/>
      <c r="S67" s="1"/>
      <c r="T67" s="1"/>
      <c r="U67" s="1"/>
      <c r="V67" s="1"/>
      <c r="W67" s="1"/>
      <c r="X67" s="1"/>
      <c r="Y67" s="1"/>
      <c r="Z67" s="1"/>
    </row>
    <row r="68" spans="1:26" ht="16.899999999999999">
      <c r="A68" s="155"/>
      <c r="B68" s="492"/>
      <c r="C68" s="492"/>
      <c r="D68" s="492"/>
      <c r="E68" s="492"/>
      <c r="F68" s="492"/>
      <c r="G68" s="492"/>
      <c r="H68" s="492"/>
      <c r="I68" s="156"/>
      <c r="J68" s="1"/>
      <c r="K68" s="225"/>
      <c r="L68" s="225"/>
      <c r="M68" s="1"/>
      <c r="N68" s="1"/>
      <c r="O68" s="1"/>
      <c r="P68" s="1"/>
      <c r="Q68" s="1"/>
      <c r="R68" s="1"/>
      <c r="S68" s="1"/>
      <c r="T68" s="1"/>
      <c r="U68" s="1"/>
      <c r="V68" s="1"/>
      <c r="W68" s="1"/>
      <c r="X68" s="1"/>
      <c r="Y68" s="1"/>
      <c r="Z68" s="1"/>
    </row>
    <row r="69" spans="1:26" ht="16.899999999999999">
      <c r="A69" s="155"/>
      <c r="B69" s="491" t="s">
        <v>321</v>
      </c>
      <c r="C69" s="492"/>
      <c r="D69" s="218" t="str">
        <f>IF(C26&gt;12%,比率判断表!F32,IF(C26&gt;5%,比率判断表!F31,比率判断表!F30))</f>
        <v>投资报酬率较低，选择适合的资产配置及优质资产，以增加投资性收入</v>
      </c>
      <c r="E69" s="218"/>
      <c r="F69" s="218"/>
      <c r="G69" s="218"/>
      <c r="H69" s="218"/>
      <c r="I69" s="156"/>
      <c r="J69" s="1"/>
      <c r="K69" s="1"/>
      <c r="L69" s="225"/>
      <c r="M69" s="1"/>
      <c r="N69" s="1"/>
      <c r="O69" s="1"/>
      <c r="P69" s="1"/>
      <c r="Q69" s="1"/>
      <c r="R69" s="1"/>
      <c r="S69" s="1"/>
      <c r="T69" s="1"/>
      <c r="U69" s="1"/>
      <c r="V69" s="1"/>
      <c r="W69" s="1"/>
      <c r="X69" s="1"/>
      <c r="Y69" s="1"/>
      <c r="Z69" s="1"/>
    </row>
    <row r="70" spans="1:26" ht="16.899999999999999">
      <c r="A70" s="155"/>
      <c r="B70" s="14"/>
      <c r="C70" s="14"/>
      <c r="D70" s="218"/>
      <c r="E70" s="218"/>
      <c r="F70" s="218"/>
      <c r="G70" s="218"/>
      <c r="H70" s="218"/>
      <c r="I70" s="156"/>
      <c r="J70" s="1"/>
      <c r="K70" s="1"/>
      <c r="L70" s="225"/>
      <c r="M70" s="1"/>
      <c r="N70" s="1"/>
      <c r="O70" s="1"/>
      <c r="P70" s="1"/>
      <c r="Q70" s="1"/>
      <c r="R70" s="1"/>
      <c r="S70" s="1"/>
      <c r="T70" s="1"/>
      <c r="U70" s="1"/>
      <c r="V70" s="1"/>
      <c r="W70" s="1"/>
      <c r="X70" s="1"/>
      <c r="Y70" s="1"/>
      <c r="Z70" s="1"/>
    </row>
    <row r="71" spans="1:26">
      <c r="A71" s="155">
        <v>8</v>
      </c>
      <c r="B71" s="508" t="s">
        <v>322</v>
      </c>
      <c r="C71" s="492"/>
      <c r="D71" s="492"/>
      <c r="E71" s="492"/>
      <c r="F71" s="492"/>
      <c r="G71" s="492"/>
      <c r="H71" s="492"/>
      <c r="I71" s="156"/>
      <c r="J71" s="1"/>
      <c r="K71" s="1"/>
      <c r="L71" s="1"/>
      <c r="M71" s="1"/>
      <c r="N71" s="1"/>
      <c r="O71" s="1"/>
      <c r="P71" s="1"/>
      <c r="Q71" s="1"/>
      <c r="R71" s="1"/>
      <c r="S71" s="1"/>
      <c r="T71" s="1"/>
      <c r="U71" s="1"/>
      <c r="V71" s="1"/>
      <c r="W71" s="1"/>
      <c r="X71" s="1"/>
      <c r="Y71" s="1"/>
      <c r="Z71" s="1"/>
    </row>
    <row r="72" spans="1:26">
      <c r="A72" s="155"/>
      <c r="B72" s="492"/>
      <c r="C72" s="492"/>
      <c r="D72" s="492"/>
      <c r="E72" s="492"/>
      <c r="F72" s="492"/>
      <c r="G72" s="492"/>
      <c r="H72" s="492"/>
      <c r="I72" s="156"/>
      <c r="J72" s="1"/>
      <c r="K72" s="1"/>
      <c r="L72" s="1"/>
      <c r="M72" s="1"/>
      <c r="N72" s="1"/>
      <c r="O72" s="1"/>
      <c r="P72" s="1"/>
      <c r="Q72" s="1"/>
      <c r="R72" s="1"/>
      <c r="S72" s="1"/>
      <c r="T72" s="1"/>
      <c r="U72" s="1"/>
      <c r="V72" s="1"/>
      <c r="W72" s="1"/>
      <c r="X72" s="1"/>
      <c r="Y72" s="1"/>
      <c r="Z72" s="1"/>
    </row>
    <row r="73" spans="1:26">
      <c r="A73" s="155"/>
      <c r="B73" s="492"/>
      <c r="C73" s="492"/>
      <c r="D73" s="492"/>
      <c r="E73" s="492"/>
      <c r="F73" s="492"/>
      <c r="G73" s="492"/>
      <c r="H73" s="492"/>
      <c r="I73" s="156"/>
      <c r="J73" s="1"/>
      <c r="K73" s="1"/>
      <c r="L73" s="1"/>
      <c r="M73" s="1"/>
      <c r="N73" s="1"/>
      <c r="O73" s="1"/>
      <c r="P73" s="1"/>
      <c r="Q73" s="1"/>
      <c r="R73" s="1"/>
      <c r="S73" s="1"/>
      <c r="T73" s="1"/>
      <c r="U73" s="1"/>
      <c r="V73" s="1"/>
      <c r="W73" s="1"/>
      <c r="X73" s="1"/>
      <c r="Y73" s="1"/>
      <c r="Z73" s="1"/>
    </row>
    <row r="74" spans="1:26" ht="16.149999999999999">
      <c r="A74" s="155"/>
      <c r="B74" s="487" t="s">
        <v>323</v>
      </c>
      <c r="C74" s="488"/>
      <c r="D74" s="218" t="str">
        <f>IF(C28&gt;8%,比率判断表!F36,IF(C28&gt;3%,比率判断表!F35,比率判断表!F34))</f>
        <v>总资产报酬率较低，优化家庭资产结构，以持续提升投资收入</v>
      </c>
      <c r="E74" s="218"/>
      <c r="F74" s="218"/>
      <c r="G74" s="218"/>
      <c r="H74" s="218"/>
      <c r="I74" s="156"/>
      <c r="J74" s="1"/>
      <c r="K74" s="1"/>
      <c r="L74" s="1"/>
      <c r="M74" s="1"/>
      <c r="N74" s="1"/>
      <c r="O74" s="1"/>
      <c r="P74" s="1"/>
      <c r="Q74" s="1"/>
      <c r="R74" s="1"/>
      <c r="S74" s="1"/>
      <c r="T74" s="1"/>
      <c r="U74" s="1"/>
      <c r="V74" s="1"/>
      <c r="W74" s="1"/>
      <c r="X74" s="1"/>
      <c r="Y74" s="1"/>
      <c r="Z74" s="1"/>
    </row>
    <row r="75" spans="1:26">
      <c r="A75" s="155"/>
      <c r="B75" s="14"/>
      <c r="C75" s="14"/>
      <c r="D75" s="218"/>
      <c r="E75" s="218"/>
      <c r="F75" s="218"/>
      <c r="G75" s="218"/>
      <c r="H75" s="218"/>
      <c r="I75" s="156"/>
      <c r="J75" s="1"/>
      <c r="K75" s="1"/>
      <c r="L75" s="1"/>
      <c r="M75" s="1"/>
      <c r="N75" s="1"/>
      <c r="O75" s="1"/>
      <c r="P75" s="1"/>
      <c r="Q75" s="1"/>
      <c r="R75" s="1"/>
      <c r="S75" s="1"/>
      <c r="T75" s="1"/>
      <c r="U75" s="1"/>
      <c r="V75" s="1"/>
      <c r="W75" s="1"/>
      <c r="X75" s="1"/>
      <c r="Y75" s="1"/>
      <c r="Z75" s="1"/>
    </row>
    <row r="76" spans="1:26">
      <c r="A76" s="155">
        <v>9</v>
      </c>
      <c r="B76" s="508" t="s">
        <v>324</v>
      </c>
      <c r="C76" s="492"/>
      <c r="D76" s="492"/>
      <c r="E76" s="492"/>
      <c r="F76" s="492"/>
      <c r="G76" s="492"/>
      <c r="H76" s="492"/>
      <c r="I76" s="156"/>
      <c r="J76" s="1"/>
      <c r="K76" s="1"/>
      <c r="L76" s="1"/>
      <c r="M76" s="1"/>
      <c r="N76" s="1"/>
      <c r="O76" s="1"/>
      <c r="P76" s="1"/>
      <c r="Q76" s="1"/>
      <c r="R76" s="1"/>
      <c r="S76" s="1"/>
      <c r="T76" s="1"/>
      <c r="U76" s="1"/>
      <c r="V76" s="1"/>
      <c r="W76" s="1"/>
      <c r="X76" s="1"/>
      <c r="Y76" s="1"/>
      <c r="Z76" s="1"/>
    </row>
    <row r="77" spans="1:26">
      <c r="A77" s="156"/>
      <c r="B77" s="492"/>
      <c r="C77" s="492"/>
      <c r="D77" s="492"/>
      <c r="E77" s="492"/>
      <c r="F77" s="492"/>
      <c r="G77" s="492"/>
      <c r="H77" s="492"/>
      <c r="I77" s="156"/>
      <c r="J77" s="1"/>
      <c r="K77" s="1"/>
      <c r="L77" s="1"/>
      <c r="M77" s="1"/>
      <c r="N77" s="1"/>
      <c r="O77" s="1"/>
      <c r="P77" s="1"/>
      <c r="Q77" s="1"/>
      <c r="R77" s="1"/>
      <c r="S77" s="1"/>
      <c r="T77" s="1"/>
      <c r="U77" s="1"/>
      <c r="V77" s="1"/>
      <c r="W77" s="1"/>
      <c r="X77" s="1"/>
      <c r="Y77" s="1"/>
      <c r="Z77" s="1"/>
    </row>
    <row r="78" spans="1:26">
      <c r="A78" s="156"/>
      <c r="B78" s="492"/>
      <c r="C78" s="492"/>
      <c r="D78" s="492"/>
      <c r="E78" s="492"/>
      <c r="F78" s="492"/>
      <c r="G78" s="492"/>
      <c r="H78" s="492"/>
      <c r="I78" s="156"/>
      <c r="J78" s="1"/>
      <c r="K78" s="1"/>
      <c r="L78" s="1"/>
      <c r="M78" s="1"/>
      <c r="N78" s="1"/>
      <c r="O78" s="1"/>
      <c r="P78" s="1"/>
      <c r="Q78" s="1"/>
      <c r="R78" s="1"/>
      <c r="S78" s="1"/>
      <c r="T78" s="1"/>
      <c r="U78" s="1"/>
      <c r="V78" s="1"/>
      <c r="W78" s="1"/>
      <c r="X78" s="1"/>
      <c r="Y78" s="1"/>
      <c r="Z78" s="1"/>
    </row>
    <row r="79" spans="1:26" ht="16.149999999999999">
      <c r="A79" s="156"/>
      <c r="B79" s="487" t="s">
        <v>325</v>
      </c>
      <c r="C79" s="488"/>
      <c r="D79" s="218" t="str">
        <f>IF(C31&gt;125%,比率判断表!F40,IF(C31&gt;75%,比率判断表!F39,比率判断表!F38))</f>
        <v>财务自由度较低，控制支出、特别是弹性支出，提升投资收入</v>
      </c>
      <c r="E79" s="1"/>
      <c r="F79" s="1"/>
      <c r="G79" s="1"/>
      <c r="H79" s="1"/>
      <c r="I79" s="156"/>
      <c r="J79" s="1"/>
      <c r="K79" s="1"/>
      <c r="L79" s="1"/>
      <c r="M79" s="1"/>
      <c r="N79" s="1"/>
      <c r="O79" s="1"/>
      <c r="P79" s="1"/>
      <c r="Q79" s="1"/>
      <c r="R79" s="1"/>
      <c r="S79" s="1"/>
      <c r="T79" s="1"/>
      <c r="U79" s="1"/>
      <c r="V79" s="1"/>
      <c r="W79" s="1"/>
      <c r="X79" s="1"/>
      <c r="Y79" s="1"/>
      <c r="Z79" s="1"/>
    </row>
    <row r="80" spans="1:26">
      <c r="A80" s="156"/>
      <c r="B80" s="155"/>
      <c r="C80" s="170"/>
      <c r="D80" s="218"/>
      <c r="E80" s="1"/>
      <c r="F80" s="1"/>
      <c r="G80" s="1"/>
      <c r="H80" s="1"/>
      <c r="I80" s="156"/>
      <c r="J80" s="1"/>
      <c r="K80" s="1"/>
      <c r="L80" s="1"/>
      <c r="M80" s="1"/>
      <c r="N80" s="1"/>
      <c r="O80" s="1"/>
      <c r="P80" s="1"/>
      <c r="Q80" s="1"/>
      <c r="R80" s="1"/>
      <c r="S80" s="1"/>
      <c r="T80" s="1"/>
      <c r="U80" s="1"/>
      <c r="V80" s="1"/>
      <c r="W80" s="1"/>
      <c r="X80" s="1"/>
      <c r="Y80" s="1"/>
      <c r="Z80" s="1"/>
    </row>
    <row r="81" spans="1:26" ht="113.25" customHeight="1">
      <c r="A81" s="156"/>
      <c r="B81" s="155"/>
      <c r="C81" s="170"/>
      <c r="D81" s="174"/>
      <c r="E81" s="174"/>
      <c r="F81" s="174"/>
      <c r="G81" s="174"/>
      <c r="H81" s="174"/>
      <c r="I81" s="156"/>
      <c r="J81" s="1"/>
      <c r="K81" s="1"/>
      <c r="L81" s="1"/>
      <c r="M81" s="1"/>
      <c r="N81" s="1"/>
      <c r="O81" s="1"/>
      <c r="P81" s="1"/>
      <c r="Q81" s="1"/>
      <c r="R81" s="1"/>
      <c r="S81" s="1"/>
      <c r="T81" s="1"/>
      <c r="U81" s="1"/>
      <c r="V81" s="1"/>
      <c r="W81" s="1"/>
      <c r="X81" s="1"/>
      <c r="Y81" s="1"/>
      <c r="Z81" s="1"/>
    </row>
    <row r="82" spans="1:26" ht="21" customHeight="1">
      <c r="A82" s="496" t="s">
        <v>326</v>
      </c>
      <c r="B82" s="497"/>
      <c r="C82" s="497"/>
      <c r="D82" s="156"/>
      <c r="E82" s="156"/>
      <c r="F82" s="156"/>
      <c r="G82" s="156"/>
      <c r="H82" s="156"/>
      <c r="I82" s="156"/>
      <c r="J82" s="1"/>
      <c r="K82" s="1"/>
      <c r="L82" s="1"/>
      <c r="M82" s="1"/>
      <c r="N82" s="1"/>
      <c r="O82" s="1"/>
      <c r="P82" s="1"/>
      <c r="Q82" s="1"/>
      <c r="R82" s="1"/>
      <c r="S82" s="1"/>
      <c r="T82" s="1"/>
      <c r="U82" s="1"/>
      <c r="V82" s="1"/>
      <c r="W82" s="1"/>
      <c r="X82" s="1"/>
      <c r="Y82" s="1"/>
      <c r="Z82" s="1"/>
    </row>
    <row r="83" spans="1:26">
      <c r="A83" s="156"/>
      <c r="B83" s="156" t="s">
        <v>327</v>
      </c>
      <c r="C83" s="156"/>
      <c r="D83" s="156"/>
      <c r="E83" s="155"/>
      <c r="F83" s="156"/>
      <c r="G83" s="156"/>
      <c r="H83" s="156"/>
      <c r="I83" s="156"/>
      <c r="J83" s="1"/>
      <c r="K83" s="1"/>
      <c r="L83" s="1"/>
      <c r="M83" s="1"/>
      <c r="N83" s="1"/>
      <c r="O83" s="1"/>
      <c r="P83" s="1"/>
      <c r="Q83" s="1"/>
      <c r="R83" s="1"/>
      <c r="S83" s="1"/>
      <c r="T83" s="1"/>
      <c r="U83" s="1"/>
      <c r="V83" s="1"/>
      <c r="W83" s="1"/>
      <c r="X83" s="1"/>
      <c r="Y83" s="1"/>
      <c r="Z83" s="1"/>
    </row>
    <row r="84" spans="1:26">
      <c r="A84" s="156"/>
      <c r="B84" s="156"/>
      <c r="C84" s="156"/>
      <c r="D84" s="156"/>
      <c r="E84" s="155"/>
      <c r="F84" s="156"/>
      <c r="G84" s="156"/>
      <c r="H84" s="156"/>
      <c r="I84" s="156"/>
      <c r="J84" s="1"/>
      <c r="K84" s="1"/>
      <c r="L84" s="1"/>
      <c r="M84" s="1"/>
      <c r="N84" s="1"/>
      <c r="O84" s="1"/>
      <c r="P84" s="1"/>
      <c r="Q84" s="1"/>
      <c r="R84" s="1"/>
      <c r="S84" s="1"/>
      <c r="T84" s="1"/>
      <c r="U84" s="1"/>
      <c r="V84" s="1"/>
      <c r="W84" s="1"/>
      <c r="X84" s="1"/>
      <c r="Y84" s="1"/>
      <c r="Z84" s="1"/>
    </row>
    <row r="85" spans="1:26">
      <c r="A85" s="156"/>
      <c r="B85" s="155"/>
      <c r="C85" s="170"/>
      <c r="D85" s="155"/>
      <c r="E85" s="155"/>
      <c r="F85" s="156"/>
      <c r="G85" s="155"/>
      <c r="H85" s="155"/>
      <c r="I85" s="156"/>
      <c r="J85" s="1"/>
      <c r="K85" s="1"/>
      <c r="L85" s="1"/>
      <c r="M85" s="1"/>
      <c r="N85" s="1"/>
      <c r="O85" s="1"/>
      <c r="P85" s="1"/>
      <c r="Q85" s="1"/>
      <c r="R85" s="1"/>
      <c r="S85" s="1"/>
      <c r="T85" s="1"/>
      <c r="U85" s="1"/>
      <c r="V85" s="1"/>
      <c r="W85" s="1"/>
      <c r="X85" s="1"/>
      <c r="Y85" s="1"/>
      <c r="Z85" s="1"/>
    </row>
    <row r="86" spans="1:26">
      <c r="A86" s="156"/>
      <c r="B86" s="155"/>
      <c r="C86" s="170"/>
      <c r="D86" s="155"/>
      <c r="E86" s="155"/>
      <c r="F86" s="156"/>
      <c r="G86" s="155"/>
      <c r="H86" s="155"/>
      <c r="I86" s="156"/>
      <c r="J86" s="1"/>
      <c r="K86" s="1"/>
      <c r="L86" s="1"/>
      <c r="M86" s="1"/>
      <c r="N86" s="1"/>
      <c r="O86" s="1"/>
      <c r="P86" s="1"/>
      <c r="Q86" s="1"/>
      <c r="R86" s="1"/>
      <c r="S86" s="1"/>
      <c r="T86" s="1"/>
      <c r="U86" s="1"/>
      <c r="V86" s="1"/>
      <c r="W86" s="1"/>
      <c r="X86" s="1"/>
      <c r="Y86" s="1"/>
      <c r="Z86" s="1"/>
    </row>
    <row r="87" spans="1:26">
      <c r="A87" s="156"/>
      <c r="B87" s="155"/>
      <c r="C87" s="170"/>
      <c r="D87" s="155"/>
      <c r="E87" s="155"/>
      <c r="F87" s="156"/>
      <c r="G87" s="155"/>
      <c r="H87" s="155"/>
      <c r="I87" s="156"/>
      <c r="J87" s="1"/>
      <c r="K87" s="1"/>
      <c r="L87" s="1"/>
      <c r="M87" s="1"/>
      <c r="N87" s="1"/>
      <c r="O87" s="1"/>
      <c r="P87" s="1"/>
      <c r="Q87" s="1"/>
      <c r="R87" s="1"/>
      <c r="S87" s="1"/>
      <c r="T87" s="1"/>
      <c r="U87" s="1"/>
      <c r="V87" s="1"/>
      <c r="W87" s="1"/>
      <c r="X87" s="1"/>
      <c r="Y87" s="1"/>
      <c r="Z87" s="1"/>
    </row>
    <row r="88" spans="1:26">
      <c r="A88" s="156"/>
      <c r="B88" s="155"/>
      <c r="C88" s="170"/>
      <c r="D88" s="155"/>
      <c r="E88" s="155"/>
      <c r="F88" s="156"/>
      <c r="G88" s="155"/>
      <c r="H88" s="155"/>
      <c r="I88" s="156"/>
      <c r="J88" s="1"/>
      <c r="K88" s="1"/>
      <c r="L88" s="1"/>
      <c r="M88" s="1"/>
      <c r="N88" s="1"/>
      <c r="O88" s="1"/>
      <c r="P88" s="1"/>
      <c r="Q88" s="1"/>
      <c r="R88" s="1"/>
      <c r="S88" s="1"/>
      <c r="T88" s="1"/>
      <c r="U88" s="1"/>
      <c r="V88" s="1"/>
      <c r="W88" s="1"/>
      <c r="X88" s="1"/>
      <c r="Y88" s="1"/>
      <c r="Z88" s="1"/>
    </row>
    <row r="89" spans="1:26">
      <c r="A89" s="156"/>
      <c r="B89" s="155"/>
      <c r="C89" s="170"/>
      <c r="D89" s="155"/>
      <c r="E89" s="155"/>
      <c r="F89" s="156"/>
      <c r="G89" s="155"/>
      <c r="H89" s="155"/>
      <c r="I89" s="156"/>
      <c r="J89" s="1"/>
      <c r="K89" s="1"/>
      <c r="L89" s="1"/>
      <c r="M89" s="1"/>
      <c r="N89" s="1"/>
      <c r="O89" s="1"/>
      <c r="P89" s="1"/>
      <c r="Q89" s="1"/>
      <c r="R89" s="1"/>
      <c r="S89" s="1"/>
      <c r="T89" s="1"/>
      <c r="U89" s="1"/>
      <c r="V89" s="1"/>
      <c r="W89" s="1"/>
      <c r="X89" s="1"/>
      <c r="Y89" s="1"/>
      <c r="Z89" s="1"/>
    </row>
    <row r="90" spans="1:26">
      <c r="A90" s="156"/>
      <c r="B90" s="155"/>
      <c r="C90" s="170"/>
      <c r="D90" s="155"/>
      <c r="E90" s="155"/>
      <c r="F90" s="156"/>
      <c r="G90" s="155"/>
      <c r="H90" s="155"/>
      <c r="I90" s="156"/>
      <c r="J90" s="1"/>
      <c r="K90" s="1"/>
      <c r="L90" s="1"/>
      <c r="M90" s="1"/>
      <c r="N90" s="1"/>
      <c r="O90" s="1"/>
      <c r="P90" s="1"/>
      <c r="Q90" s="1"/>
      <c r="R90" s="1"/>
      <c r="S90" s="1"/>
      <c r="T90" s="1"/>
      <c r="U90" s="1"/>
      <c r="V90" s="1"/>
      <c r="W90" s="1"/>
      <c r="X90" s="1"/>
      <c r="Y90" s="1"/>
      <c r="Z90" s="1"/>
    </row>
    <row r="91" spans="1:26">
      <c r="A91" s="156"/>
      <c r="B91" s="155"/>
      <c r="C91" s="170"/>
      <c r="D91" s="155"/>
      <c r="E91" s="155"/>
      <c r="F91" s="156"/>
      <c r="G91" s="155"/>
      <c r="H91" s="155"/>
      <c r="I91" s="156"/>
      <c r="J91" s="1"/>
      <c r="K91" s="1"/>
      <c r="L91" s="1"/>
      <c r="M91" s="1"/>
      <c r="N91" s="1"/>
      <c r="O91" s="1"/>
      <c r="P91" s="1"/>
      <c r="Q91" s="1"/>
      <c r="R91" s="1"/>
      <c r="S91" s="1"/>
      <c r="T91" s="1"/>
      <c r="U91" s="1"/>
      <c r="V91" s="1"/>
      <c r="W91" s="1"/>
      <c r="X91" s="1"/>
      <c r="Y91" s="1"/>
      <c r="Z91" s="1"/>
    </row>
    <row r="92" spans="1:26">
      <c r="A92" s="156"/>
      <c r="B92" s="155"/>
      <c r="C92" s="170"/>
      <c r="D92" s="155"/>
      <c r="E92" s="155"/>
      <c r="F92" s="156"/>
      <c r="G92" s="155"/>
      <c r="H92" s="155"/>
      <c r="I92" s="156"/>
      <c r="J92" s="1"/>
      <c r="K92" s="1"/>
      <c r="L92" s="1"/>
      <c r="M92" s="1"/>
      <c r="N92" s="1"/>
      <c r="O92" s="1"/>
      <c r="P92" s="1"/>
      <c r="Q92" s="1"/>
      <c r="R92" s="1"/>
      <c r="S92" s="1"/>
      <c r="T92" s="1"/>
      <c r="U92" s="1"/>
      <c r="V92" s="1"/>
      <c r="W92" s="1"/>
      <c r="X92" s="1"/>
      <c r="Y92" s="1"/>
      <c r="Z92" s="1"/>
    </row>
    <row r="93" spans="1:26">
      <c r="A93" s="156"/>
      <c r="B93" s="156" t="s">
        <v>328</v>
      </c>
      <c r="C93" s="170"/>
      <c r="D93" s="155"/>
      <c r="E93" s="155"/>
      <c r="F93" s="156"/>
      <c r="G93" s="155"/>
      <c r="H93" s="155"/>
      <c r="I93" s="156"/>
      <c r="J93" s="1"/>
      <c r="K93" s="1"/>
      <c r="L93" s="1"/>
      <c r="M93" s="1"/>
      <c r="N93" s="1"/>
      <c r="O93" s="1"/>
      <c r="P93" s="1"/>
      <c r="Q93" s="1"/>
      <c r="R93" s="1"/>
      <c r="S93" s="1"/>
      <c r="T93" s="1"/>
      <c r="U93" s="1"/>
      <c r="V93" s="1"/>
      <c r="W93" s="1"/>
      <c r="X93" s="1"/>
      <c r="Y93" s="1"/>
      <c r="Z93" s="1"/>
    </row>
    <row r="94" spans="1:26">
      <c r="A94" s="156"/>
      <c r="B94" s="155"/>
      <c r="C94" s="170"/>
      <c r="D94" s="155"/>
      <c r="E94" s="155"/>
      <c r="F94" s="156"/>
      <c r="G94" s="155"/>
      <c r="H94" s="155"/>
      <c r="I94" s="156"/>
      <c r="J94" s="1"/>
      <c r="K94" s="1"/>
      <c r="L94" s="1"/>
      <c r="M94" s="1"/>
      <c r="N94" s="1"/>
      <c r="O94" s="1"/>
      <c r="P94" s="1"/>
      <c r="Q94" s="1"/>
      <c r="R94" s="1"/>
      <c r="S94" s="1"/>
      <c r="T94" s="1"/>
      <c r="U94" s="1"/>
      <c r="V94" s="1"/>
      <c r="W94" s="1"/>
      <c r="X94" s="1"/>
      <c r="Y94" s="1"/>
      <c r="Z94" s="1"/>
    </row>
    <row r="95" spans="1:26">
      <c r="A95" s="156"/>
      <c r="B95" s="155"/>
      <c r="C95" s="170"/>
      <c r="D95" s="155"/>
      <c r="E95" s="155"/>
      <c r="F95" s="156"/>
      <c r="G95" s="155"/>
      <c r="H95" s="155"/>
      <c r="I95" s="156"/>
      <c r="J95" s="1"/>
      <c r="K95" s="1"/>
      <c r="L95" s="1"/>
      <c r="M95" s="1"/>
      <c r="N95" s="1"/>
      <c r="O95" s="1"/>
      <c r="P95" s="1"/>
      <c r="Q95" s="1"/>
      <c r="R95" s="1"/>
      <c r="S95" s="1"/>
      <c r="T95" s="1"/>
      <c r="U95" s="1"/>
      <c r="V95" s="1"/>
      <c r="W95" s="1"/>
      <c r="X95" s="1"/>
      <c r="Y95" s="1"/>
      <c r="Z95" s="1"/>
    </row>
    <row r="96" spans="1:26">
      <c r="A96" s="156"/>
      <c r="B96" s="155"/>
      <c r="C96" s="170"/>
      <c r="D96" s="155"/>
      <c r="E96" s="155"/>
      <c r="F96" s="156"/>
      <c r="G96" s="155"/>
      <c r="H96" s="155"/>
      <c r="I96" s="156"/>
      <c r="J96" s="1"/>
      <c r="K96" s="1"/>
      <c r="L96" s="1"/>
      <c r="M96" s="1"/>
      <c r="N96" s="1"/>
      <c r="O96" s="1"/>
      <c r="P96" s="1"/>
      <c r="Q96" s="1"/>
      <c r="R96" s="1"/>
      <c r="S96" s="1"/>
      <c r="T96" s="1"/>
      <c r="U96" s="1"/>
      <c r="V96" s="1"/>
      <c r="W96" s="1"/>
      <c r="X96" s="1"/>
      <c r="Y96" s="1"/>
      <c r="Z96" s="1"/>
    </row>
    <row r="97" spans="1:26">
      <c r="A97" s="156"/>
      <c r="B97" s="155"/>
      <c r="C97" s="170"/>
      <c r="D97" s="155"/>
      <c r="E97" s="155"/>
      <c r="F97" s="156"/>
      <c r="G97" s="155"/>
      <c r="H97" s="155"/>
      <c r="I97" s="156"/>
      <c r="J97" s="1"/>
      <c r="K97" s="1"/>
      <c r="L97" s="1"/>
      <c r="M97" s="1"/>
      <c r="N97" s="1"/>
      <c r="O97" s="1"/>
      <c r="P97" s="1"/>
      <c r="Q97" s="1"/>
      <c r="R97" s="1"/>
      <c r="S97" s="1"/>
      <c r="T97" s="1"/>
      <c r="U97" s="1"/>
      <c r="V97" s="1"/>
      <c r="W97" s="1"/>
      <c r="X97" s="1"/>
      <c r="Y97" s="1"/>
      <c r="Z97" s="1"/>
    </row>
    <row r="98" spans="1:26">
      <c r="A98" s="156"/>
      <c r="B98" s="155"/>
      <c r="C98" s="170"/>
      <c r="D98" s="155"/>
      <c r="E98" s="155"/>
      <c r="F98" s="156"/>
      <c r="G98" s="155"/>
      <c r="H98" s="155"/>
      <c r="I98" s="156"/>
      <c r="J98" s="1"/>
      <c r="K98" s="1"/>
      <c r="L98" s="1"/>
      <c r="M98" s="1"/>
      <c r="N98" s="1"/>
      <c r="O98" s="1"/>
      <c r="P98" s="1"/>
      <c r="Q98" s="1"/>
      <c r="R98" s="1"/>
      <c r="S98" s="1"/>
      <c r="T98" s="1"/>
      <c r="U98" s="1"/>
      <c r="V98" s="1"/>
      <c r="W98" s="1"/>
      <c r="X98" s="1"/>
      <c r="Y98" s="1"/>
      <c r="Z98" s="1"/>
    </row>
    <row r="99" spans="1:26">
      <c r="A99" s="156"/>
      <c r="B99" s="155"/>
      <c r="C99" s="170"/>
      <c r="D99" s="155"/>
      <c r="E99" s="155"/>
      <c r="F99" s="156"/>
      <c r="G99" s="155"/>
      <c r="H99" s="155"/>
      <c r="I99" s="156"/>
      <c r="J99" s="1"/>
      <c r="K99" s="1"/>
      <c r="L99" s="1"/>
      <c r="M99" s="1"/>
      <c r="N99" s="1"/>
      <c r="O99" s="1"/>
      <c r="P99" s="1"/>
      <c r="Q99" s="1"/>
      <c r="R99" s="1"/>
      <c r="S99" s="1"/>
      <c r="T99" s="1"/>
      <c r="U99" s="1"/>
      <c r="V99" s="1"/>
      <c r="W99" s="1"/>
      <c r="X99" s="1"/>
      <c r="Y99" s="1"/>
      <c r="Z99" s="1"/>
    </row>
    <row r="100" spans="1:26">
      <c r="A100" s="156"/>
      <c r="B100" s="155"/>
      <c r="C100" s="170"/>
      <c r="D100" s="155"/>
      <c r="E100" s="155"/>
      <c r="F100" s="156"/>
      <c r="G100" s="155"/>
      <c r="H100" s="155"/>
      <c r="I100" s="156"/>
      <c r="J100" s="1"/>
      <c r="K100" s="1"/>
      <c r="L100" s="1"/>
      <c r="M100" s="1"/>
      <c r="N100" s="1"/>
      <c r="O100" s="1"/>
      <c r="P100" s="1"/>
      <c r="Q100" s="1"/>
      <c r="R100" s="1"/>
      <c r="S100" s="1"/>
      <c r="T100" s="1"/>
      <c r="U100" s="1"/>
      <c r="V100" s="1"/>
      <c r="W100" s="1"/>
      <c r="X100" s="1"/>
      <c r="Y100" s="1"/>
      <c r="Z100" s="1"/>
    </row>
    <row r="101" spans="1:26">
      <c r="A101" s="156"/>
      <c r="B101" s="155"/>
      <c r="C101" s="170"/>
      <c r="D101" s="155"/>
      <c r="E101" s="155"/>
      <c r="F101" s="156"/>
      <c r="G101" s="155"/>
      <c r="H101" s="155"/>
      <c r="I101" s="156"/>
      <c r="J101" s="1"/>
      <c r="K101" s="1"/>
      <c r="L101" s="1"/>
      <c r="M101" s="1"/>
      <c r="N101" s="1"/>
      <c r="O101" s="1"/>
      <c r="P101" s="1"/>
      <c r="Q101" s="1"/>
      <c r="R101" s="1"/>
      <c r="S101" s="1"/>
      <c r="T101" s="1"/>
      <c r="U101" s="1"/>
      <c r="V101" s="1"/>
      <c r="W101" s="1"/>
      <c r="X101" s="1"/>
      <c r="Y101" s="1"/>
      <c r="Z101" s="1"/>
    </row>
    <row r="102" spans="1:26">
      <c r="A102" s="156"/>
      <c r="B102" s="155"/>
      <c r="C102" s="170"/>
      <c r="D102" s="155"/>
      <c r="E102" s="155"/>
      <c r="F102" s="156"/>
      <c r="G102" s="155"/>
      <c r="H102" s="155"/>
      <c r="I102" s="156"/>
      <c r="J102" s="1"/>
      <c r="K102" s="1"/>
      <c r="L102" s="1"/>
      <c r="M102" s="1"/>
      <c r="N102" s="1"/>
      <c r="O102" s="1"/>
      <c r="P102" s="1"/>
      <c r="Q102" s="1"/>
      <c r="R102" s="1"/>
      <c r="S102" s="1"/>
      <c r="T102" s="1"/>
      <c r="U102" s="1"/>
      <c r="V102" s="1"/>
      <c r="W102" s="1"/>
      <c r="X102" s="1"/>
      <c r="Y102" s="1"/>
      <c r="Z102" s="1"/>
    </row>
    <row r="103" spans="1:26">
      <c r="A103" s="156"/>
      <c r="B103" s="155"/>
      <c r="C103" s="191" t="s">
        <v>329</v>
      </c>
      <c r="D103" s="155"/>
      <c r="E103" s="191" t="s">
        <v>330</v>
      </c>
      <c r="F103" s="156"/>
      <c r="G103" s="191"/>
      <c r="H103" s="191"/>
      <c r="I103" s="156"/>
      <c r="J103" s="1"/>
      <c r="K103" s="1"/>
      <c r="L103" s="1"/>
      <c r="M103" s="1"/>
      <c r="N103" s="1"/>
      <c r="O103" s="1"/>
      <c r="P103" s="1"/>
      <c r="Q103" s="1"/>
      <c r="R103" s="1"/>
      <c r="S103" s="1"/>
      <c r="T103" s="1"/>
      <c r="U103" s="1"/>
      <c r="V103" s="1"/>
      <c r="W103" s="1"/>
      <c r="X103" s="1"/>
      <c r="Y103" s="1"/>
      <c r="Z103" s="1"/>
    </row>
    <row r="104" spans="1:26">
      <c r="A104" s="156"/>
      <c r="B104" s="155"/>
      <c r="C104" s="170"/>
      <c r="D104" s="155"/>
      <c r="E104" s="191" t="s">
        <v>331</v>
      </c>
      <c r="F104" s="156"/>
      <c r="G104" s="11"/>
      <c r="H104" s="191"/>
      <c r="I104" s="156"/>
      <c r="J104" s="1"/>
      <c r="K104" s="1"/>
      <c r="L104" s="1"/>
      <c r="M104" s="1"/>
      <c r="N104" s="1"/>
      <c r="O104" s="1"/>
      <c r="P104" s="1"/>
      <c r="Q104" s="1"/>
      <c r="R104" s="1"/>
      <c r="S104" s="1"/>
      <c r="T104" s="1"/>
      <c r="U104" s="1"/>
      <c r="V104" s="1"/>
      <c r="W104" s="1"/>
      <c r="X104" s="1"/>
      <c r="Y104" s="1"/>
      <c r="Z104" s="1"/>
    </row>
    <row r="105" spans="1:26">
      <c r="A105" s="156"/>
      <c r="B105" s="170"/>
      <c r="C105" s="191" t="s">
        <v>332</v>
      </c>
      <c r="D105" s="155"/>
      <c r="E105" s="226">
        <f ca="1">TODAY()</f>
        <v>44546</v>
      </c>
      <c r="F105" s="156"/>
      <c r="G105" s="155"/>
      <c r="H105" s="156"/>
      <c r="I105" s="156"/>
      <c r="J105" s="1"/>
      <c r="K105" s="1"/>
      <c r="L105" s="1"/>
      <c r="M105" s="1"/>
      <c r="N105" s="1"/>
      <c r="O105" s="1"/>
      <c r="P105" s="1"/>
      <c r="Q105" s="1"/>
      <c r="R105" s="1"/>
      <c r="S105" s="1"/>
      <c r="T105" s="1"/>
      <c r="U105" s="1"/>
      <c r="V105" s="1"/>
      <c r="W105" s="1"/>
      <c r="X105" s="1"/>
      <c r="Y105" s="1"/>
      <c r="Z105" s="1"/>
    </row>
    <row r="106" spans="1:26">
      <c r="A106" s="156"/>
      <c r="B106" s="170"/>
      <c r="C106" s="155"/>
      <c r="D106" s="155"/>
      <c r="E106" s="156"/>
      <c r="F106" s="155"/>
      <c r="G106" s="155"/>
      <c r="H106" s="156"/>
      <c r="I106" s="156"/>
      <c r="J106" s="1"/>
      <c r="K106" s="1"/>
      <c r="L106" s="1"/>
      <c r="M106" s="1"/>
      <c r="N106" s="1"/>
      <c r="O106" s="1"/>
      <c r="P106" s="1"/>
      <c r="Q106" s="1"/>
      <c r="R106" s="1"/>
      <c r="S106" s="1"/>
      <c r="T106" s="1"/>
      <c r="U106" s="1"/>
      <c r="V106" s="1"/>
      <c r="W106" s="1"/>
      <c r="X106" s="1"/>
      <c r="Y106" s="1"/>
      <c r="Z106" s="1"/>
    </row>
    <row r="107" spans="1:26">
      <c r="A107" s="156"/>
      <c r="B107" s="170"/>
      <c r="C107" s="155"/>
      <c r="D107" s="155"/>
      <c r="E107" s="156"/>
      <c r="F107" s="155"/>
      <c r="G107" s="155"/>
      <c r="H107" s="156"/>
      <c r="I107" s="156"/>
      <c r="J107" s="1"/>
      <c r="K107" s="1"/>
      <c r="L107" s="1"/>
      <c r="M107" s="1"/>
      <c r="N107" s="1"/>
      <c r="O107" s="1"/>
      <c r="P107" s="1"/>
      <c r="Q107" s="1"/>
      <c r="R107" s="1"/>
      <c r="S107" s="1"/>
      <c r="T107" s="1"/>
      <c r="U107" s="1"/>
      <c r="V107" s="1"/>
      <c r="W107" s="1"/>
      <c r="X107" s="1"/>
      <c r="Y107" s="1"/>
      <c r="Z107" s="1"/>
    </row>
    <row r="108" spans="1:26">
      <c r="A108" s="156"/>
      <c r="B108" s="170"/>
      <c r="C108" s="155"/>
      <c r="D108" s="155"/>
      <c r="E108" s="156"/>
      <c r="F108" s="155"/>
      <c r="G108" s="155"/>
      <c r="H108" s="156"/>
      <c r="I108" s="156"/>
      <c r="J108" s="1"/>
      <c r="K108" s="1"/>
      <c r="L108" s="1"/>
      <c r="M108" s="1"/>
      <c r="N108" s="1"/>
      <c r="O108" s="1"/>
      <c r="P108" s="1"/>
      <c r="Q108" s="1"/>
      <c r="R108" s="1"/>
      <c r="S108" s="1"/>
      <c r="T108" s="1"/>
      <c r="U108" s="1"/>
      <c r="V108" s="1"/>
      <c r="W108" s="1"/>
      <c r="X108" s="1"/>
      <c r="Y108" s="1"/>
      <c r="Z108" s="1"/>
    </row>
    <row r="109" spans="1:26">
      <c r="A109" s="156"/>
      <c r="B109" s="170"/>
      <c r="C109" s="155"/>
      <c r="D109" s="155"/>
      <c r="E109" s="156"/>
      <c r="F109" s="155"/>
      <c r="G109" s="155"/>
      <c r="H109" s="156"/>
      <c r="I109" s="156"/>
      <c r="J109" s="1"/>
      <c r="K109" s="1"/>
      <c r="L109" s="1"/>
      <c r="M109" s="1"/>
      <c r="N109" s="1"/>
      <c r="O109" s="1"/>
      <c r="P109" s="1"/>
      <c r="Q109" s="1"/>
      <c r="R109" s="1"/>
      <c r="S109" s="1"/>
      <c r="T109" s="1"/>
      <c r="U109" s="1"/>
      <c r="V109" s="1"/>
      <c r="W109" s="1"/>
      <c r="X109" s="1"/>
      <c r="Y109" s="1"/>
      <c r="Z109" s="1"/>
    </row>
    <row r="110" spans="1:26">
      <c r="A110" s="156"/>
      <c r="B110" s="155"/>
      <c r="C110" s="170"/>
      <c r="D110" s="155"/>
      <c r="E110" s="155"/>
      <c r="F110" s="156"/>
      <c r="G110" s="155"/>
      <c r="H110" s="155"/>
      <c r="I110" s="156"/>
      <c r="J110" s="1"/>
      <c r="K110" s="1"/>
      <c r="L110" s="1"/>
      <c r="M110" s="1"/>
      <c r="N110" s="1"/>
      <c r="O110" s="1"/>
      <c r="P110" s="1"/>
      <c r="Q110" s="1"/>
      <c r="R110" s="1"/>
      <c r="S110" s="1"/>
      <c r="T110" s="1"/>
      <c r="U110" s="1"/>
      <c r="V110" s="1"/>
      <c r="W110" s="1"/>
      <c r="X110" s="1"/>
      <c r="Y110" s="1"/>
      <c r="Z110" s="1"/>
    </row>
    <row r="111" spans="1:26">
      <c r="A111" s="156"/>
      <c r="B111" s="155"/>
      <c r="C111" s="170"/>
      <c r="D111" s="155"/>
      <c r="E111" s="155"/>
      <c r="F111" s="156"/>
      <c r="G111" s="155"/>
      <c r="H111" s="155"/>
      <c r="I111" s="156"/>
      <c r="J111" s="1"/>
      <c r="K111" s="1"/>
      <c r="L111" s="1"/>
      <c r="M111" s="1"/>
      <c r="N111" s="1"/>
      <c r="O111" s="1"/>
      <c r="P111" s="1"/>
      <c r="Q111" s="1"/>
      <c r="R111" s="1"/>
      <c r="S111" s="1"/>
      <c r="T111" s="1"/>
      <c r="U111" s="1"/>
      <c r="V111" s="1"/>
      <c r="W111" s="1"/>
      <c r="X111" s="1"/>
      <c r="Y111" s="1"/>
      <c r="Z111" s="1"/>
    </row>
    <row r="112" spans="1:26">
      <c r="A112" s="156"/>
      <c r="B112" s="155"/>
      <c r="C112" s="170"/>
      <c r="D112" s="155"/>
      <c r="E112" s="155"/>
      <c r="F112" s="156"/>
      <c r="G112" s="155"/>
      <c r="H112" s="155"/>
      <c r="I112" s="156"/>
      <c r="J112" s="1"/>
      <c r="K112" s="1"/>
      <c r="L112" s="1"/>
      <c r="M112" s="1"/>
      <c r="N112" s="1"/>
      <c r="O112" s="1"/>
      <c r="P112" s="1"/>
      <c r="Q112" s="1"/>
      <c r="R112" s="1"/>
      <c r="S112" s="1"/>
      <c r="T112" s="1"/>
      <c r="U112" s="1"/>
      <c r="V112" s="1"/>
      <c r="W112" s="1"/>
      <c r="X112" s="1"/>
      <c r="Y112" s="1"/>
      <c r="Z112" s="1"/>
    </row>
    <row r="113" spans="1:26">
      <c r="A113" s="156"/>
      <c r="B113" s="155"/>
      <c r="C113" s="170"/>
      <c r="D113" s="155"/>
      <c r="E113" s="155"/>
      <c r="F113" s="156"/>
      <c r="G113" s="155"/>
      <c r="H113" s="155"/>
      <c r="I113" s="156"/>
      <c r="J113" s="1"/>
      <c r="K113" s="1"/>
      <c r="L113" s="1"/>
      <c r="M113" s="1"/>
      <c r="N113" s="1"/>
      <c r="O113" s="1"/>
      <c r="P113" s="1"/>
      <c r="Q113" s="1"/>
      <c r="R113" s="1"/>
      <c r="S113" s="1"/>
      <c r="T113" s="1"/>
      <c r="U113" s="1"/>
      <c r="V113" s="1"/>
      <c r="W113" s="1"/>
      <c r="X113" s="1"/>
      <c r="Y113" s="1"/>
      <c r="Z113" s="1"/>
    </row>
    <row r="114" spans="1:26">
      <c r="A114" s="156"/>
      <c r="B114" s="155"/>
      <c r="C114" s="170"/>
      <c r="D114" s="155"/>
      <c r="E114" s="155"/>
      <c r="F114" s="156"/>
      <c r="G114" s="155"/>
      <c r="H114" s="155"/>
      <c r="I114" s="156"/>
      <c r="J114" s="1"/>
      <c r="K114" s="1"/>
      <c r="L114" s="1"/>
      <c r="M114" s="1"/>
      <c r="N114" s="1"/>
      <c r="O114" s="1"/>
      <c r="P114" s="1"/>
      <c r="Q114" s="1"/>
      <c r="R114" s="1"/>
      <c r="S114" s="1"/>
      <c r="T114" s="1"/>
      <c r="U114" s="1"/>
      <c r="V114" s="1"/>
      <c r="W114" s="1"/>
      <c r="X114" s="1"/>
      <c r="Y114" s="1"/>
      <c r="Z114" s="1"/>
    </row>
    <row r="115" spans="1:26">
      <c r="A115" s="156"/>
      <c r="B115" s="155"/>
      <c r="C115" s="170"/>
      <c r="D115" s="155"/>
      <c r="E115" s="155"/>
      <c r="F115" s="156"/>
      <c r="G115" s="155"/>
      <c r="H115" s="155"/>
      <c r="I115" s="156"/>
      <c r="J115" s="1"/>
      <c r="K115" s="1"/>
      <c r="L115" s="1"/>
      <c r="M115" s="1"/>
      <c r="N115" s="1"/>
      <c r="O115" s="1"/>
      <c r="P115" s="1"/>
      <c r="Q115" s="1"/>
      <c r="R115" s="1"/>
      <c r="S115" s="1"/>
      <c r="T115" s="1"/>
      <c r="U115" s="1"/>
      <c r="V115" s="1"/>
      <c r="W115" s="1"/>
      <c r="X115" s="1"/>
      <c r="Y115" s="1"/>
      <c r="Z115" s="1"/>
    </row>
    <row r="116" spans="1:26">
      <c r="A116" s="156"/>
      <c r="B116" s="155"/>
      <c r="C116" s="170"/>
      <c r="D116" s="155"/>
      <c r="E116" s="155"/>
      <c r="F116" s="156"/>
      <c r="G116" s="155"/>
      <c r="H116" s="155"/>
      <c r="I116" s="156"/>
      <c r="J116" s="1"/>
      <c r="K116" s="1"/>
      <c r="L116" s="1"/>
      <c r="M116" s="1"/>
      <c r="N116" s="1"/>
      <c r="O116" s="1"/>
      <c r="P116" s="1"/>
      <c r="Q116" s="1"/>
      <c r="R116" s="1"/>
      <c r="S116" s="1"/>
      <c r="T116" s="1"/>
      <c r="U116" s="1"/>
      <c r="V116" s="1"/>
      <c r="W116" s="1"/>
      <c r="X116" s="1"/>
      <c r="Y116" s="1"/>
      <c r="Z116" s="1"/>
    </row>
    <row r="117" spans="1:26">
      <c r="A117" s="156"/>
      <c r="B117" s="155"/>
      <c r="C117" s="170"/>
      <c r="D117" s="155"/>
      <c r="E117" s="155"/>
      <c r="F117" s="156"/>
      <c r="G117" s="155"/>
      <c r="H117" s="155"/>
      <c r="I117" s="156"/>
      <c r="J117" s="1"/>
      <c r="K117" s="1"/>
      <c r="L117" s="1"/>
      <c r="M117" s="1"/>
      <c r="N117" s="1"/>
      <c r="O117" s="1"/>
      <c r="P117" s="1"/>
      <c r="Q117" s="1"/>
      <c r="R117" s="1"/>
      <c r="S117" s="1"/>
      <c r="T117" s="1"/>
      <c r="U117" s="1"/>
      <c r="V117" s="1"/>
      <c r="W117" s="1"/>
      <c r="X117" s="1"/>
      <c r="Y117" s="1"/>
      <c r="Z117" s="1"/>
    </row>
    <row r="118" spans="1:26">
      <c r="A118" s="156"/>
      <c r="B118" s="155"/>
      <c r="C118" s="170"/>
      <c r="D118" s="155"/>
      <c r="E118" s="155"/>
      <c r="F118" s="156"/>
      <c r="G118" s="155"/>
      <c r="H118" s="155"/>
      <c r="I118" s="156"/>
      <c r="J118" s="1"/>
      <c r="K118" s="1"/>
      <c r="L118" s="1"/>
      <c r="M118" s="1"/>
      <c r="N118" s="1"/>
      <c r="O118" s="1"/>
      <c r="P118" s="1"/>
      <c r="Q118" s="1"/>
      <c r="R118" s="1"/>
      <c r="S118" s="1"/>
      <c r="T118" s="1"/>
      <c r="U118" s="1"/>
      <c r="V118" s="1"/>
      <c r="W118" s="1"/>
      <c r="X118" s="1"/>
      <c r="Y118" s="1"/>
      <c r="Z118" s="1"/>
    </row>
    <row r="119" spans="1:26">
      <c r="A119" s="156"/>
      <c r="B119" s="155"/>
      <c r="C119" s="170"/>
      <c r="D119" s="155"/>
      <c r="E119" s="155"/>
      <c r="F119" s="156"/>
      <c r="G119" s="155"/>
      <c r="H119" s="155"/>
      <c r="I119" s="156"/>
      <c r="J119" s="1"/>
      <c r="K119" s="1"/>
      <c r="L119" s="1"/>
      <c r="M119" s="1"/>
      <c r="N119" s="1"/>
      <c r="O119" s="1"/>
      <c r="P119" s="1"/>
      <c r="Q119" s="1"/>
      <c r="R119" s="1"/>
      <c r="S119" s="1"/>
      <c r="T119" s="1"/>
      <c r="U119" s="1"/>
      <c r="V119" s="1"/>
      <c r="W119" s="1"/>
      <c r="X119" s="1"/>
      <c r="Y119" s="1"/>
      <c r="Z119" s="1"/>
    </row>
    <row r="120" spans="1:26">
      <c r="A120" s="156"/>
      <c r="B120" s="155"/>
      <c r="C120" s="170"/>
      <c r="D120" s="155"/>
      <c r="E120" s="155"/>
      <c r="F120" s="156"/>
      <c r="G120" s="155"/>
      <c r="H120" s="155"/>
      <c r="I120" s="156"/>
      <c r="J120" s="1"/>
      <c r="K120" s="1"/>
      <c r="L120" s="1"/>
      <c r="M120" s="1"/>
      <c r="N120" s="1"/>
      <c r="O120" s="1"/>
      <c r="P120" s="1"/>
      <c r="Q120" s="1"/>
      <c r="R120" s="1"/>
      <c r="S120" s="1"/>
      <c r="T120" s="1"/>
      <c r="U120" s="1"/>
      <c r="V120" s="1"/>
      <c r="W120" s="1"/>
      <c r="X120" s="1"/>
      <c r="Y120" s="1"/>
      <c r="Z120" s="1"/>
    </row>
    <row r="121" spans="1:26">
      <c r="A121" s="156"/>
      <c r="B121" s="155"/>
      <c r="C121" s="170"/>
      <c r="D121" s="155"/>
      <c r="E121" s="155"/>
      <c r="F121" s="156"/>
      <c r="G121" s="155"/>
      <c r="H121" s="155"/>
      <c r="I121" s="156"/>
      <c r="J121" s="1"/>
      <c r="K121" s="1"/>
      <c r="L121" s="1"/>
      <c r="M121" s="1"/>
      <c r="N121" s="1"/>
      <c r="O121" s="1"/>
      <c r="P121" s="1"/>
      <c r="Q121" s="1"/>
      <c r="R121" s="1"/>
      <c r="S121" s="1"/>
      <c r="T121" s="1"/>
      <c r="U121" s="1"/>
      <c r="V121" s="1"/>
      <c r="W121" s="1"/>
      <c r="X121" s="1"/>
      <c r="Y121" s="1"/>
      <c r="Z121" s="1"/>
    </row>
    <row r="122" spans="1:26">
      <c r="A122" s="156"/>
      <c r="B122" s="155"/>
      <c r="C122" s="170"/>
      <c r="D122" s="155"/>
      <c r="E122" s="155"/>
      <c r="F122" s="156"/>
      <c r="G122" s="155"/>
      <c r="H122" s="155"/>
      <c r="I122" s="156"/>
      <c r="J122" s="1"/>
      <c r="K122" s="1"/>
      <c r="L122" s="1"/>
      <c r="M122" s="1"/>
      <c r="N122" s="1"/>
      <c r="O122" s="1"/>
      <c r="P122" s="1"/>
      <c r="Q122" s="1"/>
      <c r="R122" s="1"/>
      <c r="S122" s="1"/>
      <c r="T122" s="1"/>
      <c r="U122" s="1"/>
      <c r="V122" s="1"/>
      <c r="W122" s="1"/>
      <c r="X122" s="1"/>
      <c r="Y122" s="1"/>
      <c r="Z122" s="1"/>
    </row>
    <row r="123" spans="1:26">
      <c r="A123" s="156"/>
      <c r="B123" s="155"/>
      <c r="C123" s="170"/>
      <c r="D123" s="155"/>
      <c r="E123" s="155"/>
      <c r="F123" s="156"/>
      <c r="G123" s="155"/>
      <c r="H123" s="155"/>
      <c r="I123" s="156"/>
      <c r="J123" s="1"/>
      <c r="K123" s="1"/>
      <c r="L123" s="1"/>
      <c r="M123" s="1"/>
      <c r="N123" s="1"/>
      <c r="O123" s="1"/>
      <c r="P123" s="1"/>
      <c r="Q123" s="1"/>
      <c r="R123" s="1"/>
      <c r="S123" s="1"/>
      <c r="T123" s="1"/>
      <c r="U123" s="1"/>
      <c r="V123" s="1"/>
      <c r="W123" s="1"/>
      <c r="X123" s="1"/>
      <c r="Y123" s="1"/>
      <c r="Z123" s="1"/>
    </row>
    <row r="124" spans="1:26">
      <c r="A124" s="156"/>
      <c r="B124" s="155"/>
      <c r="C124" s="170"/>
      <c r="D124" s="155"/>
      <c r="E124" s="155"/>
      <c r="F124" s="156"/>
      <c r="G124" s="155"/>
      <c r="H124" s="155"/>
      <c r="I124" s="156"/>
      <c r="J124" s="1"/>
      <c r="K124" s="1"/>
      <c r="L124" s="1"/>
      <c r="M124" s="1"/>
      <c r="N124" s="1"/>
      <c r="O124" s="1"/>
      <c r="P124" s="1"/>
      <c r="Q124" s="1"/>
      <c r="R124" s="1"/>
      <c r="S124" s="1"/>
      <c r="T124" s="1"/>
      <c r="U124" s="1"/>
      <c r="V124" s="1"/>
      <c r="W124" s="1"/>
      <c r="X124" s="1"/>
      <c r="Y124" s="1"/>
      <c r="Z124" s="1"/>
    </row>
    <row r="125" spans="1:26">
      <c r="A125" s="156"/>
      <c r="B125" s="155"/>
      <c r="C125" s="170"/>
      <c r="D125" s="155"/>
      <c r="E125" s="155"/>
      <c r="F125" s="156"/>
      <c r="G125" s="155"/>
      <c r="H125" s="155"/>
      <c r="I125" s="156"/>
      <c r="J125" s="1"/>
      <c r="K125" s="1"/>
      <c r="L125" s="1"/>
      <c r="M125" s="1"/>
      <c r="N125" s="1"/>
      <c r="O125" s="1"/>
      <c r="P125" s="1"/>
      <c r="Q125" s="1"/>
      <c r="R125" s="1"/>
      <c r="S125" s="1"/>
      <c r="T125" s="1"/>
      <c r="U125" s="1"/>
      <c r="V125" s="1"/>
      <c r="W125" s="1"/>
      <c r="X125" s="1"/>
      <c r="Y125" s="1"/>
      <c r="Z125" s="1"/>
    </row>
    <row r="126" spans="1:26">
      <c r="A126" s="156"/>
      <c r="B126" s="155"/>
      <c r="C126" s="170"/>
      <c r="D126" s="155"/>
      <c r="E126" s="155"/>
      <c r="F126" s="156"/>
      <c r="G126" s="155"/>
      <c r="H126" s="155"/>
      <c r="I126" s="156"/>
      <c r="J126" s="1"/>
      <c r="K126" s="1"/>
      <c r="L126" s="1"/>
      <c r="M126" s="1"/>
      <c r="N126" s="1"/>
      <c r="O126" s="1"/>
      <c r="P126" s="1"/>
      <c r="Q126" s="1"/>
      <c r="R126" s="1"/>
      <c r="S126" s="1"/>
      <c r="T126" s="1"/>
      <c r="U126" s="1"/>
      <c r="V126" s="1"/>
      <c r="W126" s="1"/>
      <c r="X126" s="1"/>
      <c r="Y126" s="1"/>
      <c r="Z126" s="1"/>
    </row>
    <row r="127" spans="1:26">
      <c r="A127" s="156"/>
      <c r="B127" s="155"/>
      <c r="C127" s="170"/>
      <c r="D127" s="155"/>
      <c r="E127" s="155"/>
      <c r="F127" s="156"/>
      <c r="G127" s="155"/>
      <c r="H127" s="155"/>
      <c r="I127" s="156"/>
      <c r="J127" s="1"/>
      <c r="K127" s="1"/>
      <c r="L127" s="1"/>
      <c r="M127" s="1"/>
      <c r="N127" s="1"/>
      <c r="O127" s="1"/>
      <c r="P127" s="1"/>
      <c r="Q127" s="1"/>
      <c r="R127" s="1"/>
      <c r="S127" s="1"/>
      <c r="T127" s="1"/>
      <c r="U127" s="1"/>
      <c r="V127" s="1"/>
      <c r="W127" s="1"/>
      <c r="X127" s="1"/>
      <c r="Y127" s="1"/>
      <c r="Z127" s="1"/>
    </row>
    <row r="128" spans="1:26">
      <c r="A128" s="156"/>
      <c r="B128" s="155"/>
      <c r="C128" s="170"/>
      <c r="D128" s="155"/>
      <c r="E128" s="155"/>
      <c r="F128" s="156"/>
      <c r="G128" s="155"/>
      <c r="H128" s="155"/>
      <c r="I128" s="156"/>
      <c r="J128" s="1"/>
      <c r="K128" s="1"/>
      <c r="L128" s="1"/>
      <c r="M128" s="1"/>
      <c r="N128" s="1"/>
      <c r="O128" s="1"/>
      <c r="P128" s="1"/>
      <c r="Q128" s="1"/>
      <c r="R128" s="1"/>
      <c r="S128" s="1"/>
      <c r="T128" s="1"/>
      <c r="U128" s="1"/>
      <c r="V128" s="1"/>
      <c r="W128" s="1"/>
      <c r="X128" s="1"/>
      <c r="Y128" s="1"/>
      <c r="Z128" s="1"/>
    </row>
    <row r="129" spans="1:26">
      <c r="A129" s="156"/>
      <c r="B129" s="155"/>
      <c r="C129" s="170"/>
      <c r="D129" s="155"/>
      <c r="E129" s="155"/>
      <c r="F129" s="156"/>
      <c r="G129" s="155"/>
      <c r="H129" s="155"/>
      <c r="I129" s="156"/>
      <c r="J129" s="1"/>
      <c r="K129" s="1"/>
      <c r="L129" s="1"/>
      <c r="M129" s="1"/>
      <c r="N129" s="1"/>
      <c r="O129" s="1"/>
      <c r="P129" s="1"/>
      <c r="Q129" s="1"/>
      <c r="R129" s="1"/>
      <c r="S129" s="1"/>
      <c r="T129" s="1"/>
      <c r="U129" s="1"/>
      <c r="V129" s="1"/>
      <c r="W129" s="1"/>
      <c r="X129" s="1"/>
      <c r="Y129" s="1"/>
      <c r="Z129" s="1"/>
    </row>
    <row r="130" spans="1:26">
      <c r="A130" s="156"/>
      <c r="B130" s="155"/>
      <c r="C130" s="170"/>
      <c r="D130" s="155"/>
      <c r="E130" s="155"/>
      <c r="F130" s="156"/>
      <c r="G130" s="155"/>
      <c r="H130" s="155"/>
      <c r="I130" s="156"/>
      <c r="J130" s="1"/>
      <c r="K130" s="1"/>
      <c r="L130" s="1"/>
      <c r="M130" s="1"/>
      <c r="N130" s="1"/>
      <c r="O130" s="1"/>
      <c r="P130" s="1"/>
      <c r="Q130" s="1"/>
      <c r="R130" s="1"/>
      <c r="S130" s="1"/>
      <c r="T130" s="1"/>
      <c r="U130" s="1"/>
      <c r="V130" s="1"/>
      <c r="W130" s="1"/>
      <c r="X130" s="1"/>
      <c r="Y130" s="1"/>
      <c r="Z130" s="1"/>
    </row>
    <row r="131" spans="1:26">
      <c r="A131" s="156"/>
      <c r="B131" s="155"/>
      <c r="C131" s="170"/>
      <c r="D131" s="155"/>
      <c r="E131" s="155"/>
      <c r="F131" s="156"/>
      <c r="G131" s="155"/>
      <c r="H131" s="155"/>
      <c r="I131" s="156"/>
      <c r="J131" s="1"/>
      <c r="K131" s="1"/>
      <c r="L131" s="1"/>
      <c r="M131" s="1"/>
      <c r="N131" s="1"/>
      <c r="O131" s="1"/>
      <c r="P131" s="1"/>
      <c r="Q131" s="1"/>
      <c r="R131" s="1"/>
      <c r="S131" s="1"/>
      <c r="T131" s="1"/>
      <c r="U131" s="1"/>
      <c r="V131" s="1"/>
      <c r="W131" s="1"/>
      <c r="X131" s="1"/>
      <c r="Y131" s="1"/>
      <c r="Z131" s="1"/>
    </row>
    <row r="132" spans="1:26">
      <c r="A132" s="156"/>
      <c r="B132" s="155"/>
      <c r="C132" s="170"/>
      <c r="D132" s="155"/>
      <c r="E132" s="155"/>
      <c r="F132" s="156"/>
      <c r="G132" s="155"/>
      <c r="H132" s="155"/>
      <c r="I132" s="156"/>
      <c r="J132" s="1"/>
      <c r="K132" s="1"/>
      <c r="L132" s="1"/>
      <c r="M132" s="1"/>
      <c r="N132" s="1"/>
      <c r="O132" s="1"/>
      <c r="P132" s="1"/>
      <c r="Q132" s="1"/>
      <c r="R132" s="1"/>
      <c r="S132" s="1"/>
      <c r="T132" s="1"/>
      <c r="U132" s="1"/>
      <c r="V132" s="1"/>
      <c r="W132" s="1"/>
      <c r="X132" s="1"/>
      <c r="Y132" s="1"/>
      <c r="Z132" s="1"/>
    </row>
    <row r="133" spans="1:26">
      <c r="A133" s="156"/>
      <c r="B133" s="155"/>
      <c r="C133" s="170"/>
      <c r="D133" s="155"/>
      <c r="E133" s="155"/>
      <c r="F133" s="156"/>
      <c r="G133" s="155"/>
      <c r="H133" s="155"/>
      <c r="I133" s="156"/>
      <c r="J133" s="1"/>
      <c r="K133" s="1"/>
      <c r="L133" s="1"/>
      <c r="M133" s="1"/>
      <c r="N133" s="1"/>
      <c r="O133" s="1"/>
      <c r="P133" s="1"/>
      <c r="Q133" s="1"/>
      <c r="R133" s="1"/>
      <c r="S133" s="1"/>
      <c r="T133" s="1"/>
      <c r="U133" s="1"/>
      <c r="V133" s="1"/>
      <c r="W133" s="1"/>
      <c r="X133" s="1"/>
      <c r="Y133" s="1"/>
      <c r="Z133" s="1"/>
    </row>
    <row r="134" spans="1:26">
      <c r="A134" s="156"/>
      <c r="B134" s="155"/>
      <c r="C134" s="170"/>
      <c r="D134" s="155"/>
      <c r="E134" s="155"/>
      <c r="F134" s="156"/>
      <c r="G134" s="155"/>
      <c r="H134" s="155"/>
      <c r="I134" s="156"/>
      <c r="J134" s="1"/>
      <c r="K134" s="1"/>
      <c r="L134" s="1"/>
      <c r="M134" s="1"/>
      <c r="N134" s="1"/>
      <c r="O134" s="1"/>
      <c r="P134" s="1"/>
      <c r="Q134" s="1"/>
      <c r="R134" s="1"/>
      <c r="S134" s="1"/>
      <c r="T134" s="1"/>
      <c r="U134" s="1"/>
      <c r="V134" s="1"/>
      <c r="W134" s="1"/>
      <c r="X134" s="1"/>
      <c r="Y134" s="1"/>
      <c r="Z134" s="1"/>
    </row>
    <row r="135" spans="1:26">
      <c r="A135" s="156"/>
      <c r="B135" s="155"/>
      <c r="C135" s="170"/>
      <c r="D135" s="155"/>
      <c r="E135" s="155"/>
      <c r="F135" s="156"/>
      <c r="G135" s="155"/>
      <c r="H135" s="155"/>
      <c r="I135" s="156"/>
      <c r="J135" s="1"/>
      <c r="K135" s="1"/>
      <c r="L135" s="1"/>
      <c r="M135" s="1"/>
      <c r="N135" s="1"/>
      <c r="O135" s="1"/>
      <c r="P135" s="1"/>
      <c r="Q135" s="1"/>
      <c r="R135" s="1"/>
      <c r="S135" s="1"/>
      <c r="T135" s="1"/>
      <c r="U135" s="1"/>
      <c r="V135" s="1"/>
      <c r="W135" s="1"/>
      <c r="X135" s="1"/>
      <c r="Y135" s="1"/>
      <c r="Z135" s="1"/>
    </row>
    <row r="136" spans="1:26">
      <c r="A136" s="156"/>
      <c r="B136" s="155"/>
      <c r="C136" s="170"/>
      <c r="D136" s="155"/>
      <c r="E136" s="155"/>
      <c r="F136" s="156"/>
      <c r="G136" s="155"/>
      <c r="H136" s="155"/>
      <c r="I136" s="156"/>
      <c r="J136" s="1"/>
      <c r="K136" s="1"/>
      <c r="L136" s="1"/>
      <c r="M136" s="1"/>
      <c r="N136" s="1"/>
      <c r="O136" s="1"/>
      <c r="P136" s="1"/>
      <c r="Q136" s="1"/>
      <c r="R136" s="1"/>
      <c r="S136" s="1"/>
      <c r="T136" s="1"/>
      <c r="U136" s="1"/>
      <c r="V136" s="1"/>
      <c r="W136" s="1"/>
      <c r="X136" s="1"/>
      <c r="Y136" s="1"/>
      <c r="Z136" s="1"/>
    </row>
    <row r="137" spans="1:26">
      <c r="A137" s="156"/>
      <c r="B137" s="155"/>
      <c r="C137" s="170"/>
      <c r="D137" s="155"/>
      <c r="E137" s="155"/>
      <c r="F137" s="156"/>
      <c r="G137" s="155"/>
      <c r="H137" s="155"/>
      <c r="I137" s="156"/>
      <c r="J137" s="1"/>
      <c r="K137" s="1"/>
      <c r="L137" s="1"/>
      <c r="M137" s="1"/>
      <c r="N137" s="1"/>
      <c r="O137" s="1"/>
      <c r="P137" s="1"/>
      <c r="Q137" s="1"/>
      <c r="R137" s="1"/>
      <c r="S137" s="1"/>
      <c r="T137" s="1"/>
      <c r="U137" s="1"/>
      <c r="V137" s="1"/>
      <c r="W137" s="1"/>
      <c r="X137" s="1"/>
      <c r="Y137" s="1"/>
      <c r="Z137" s="1"/>
    </row>
    <row r="138" spans="1:26">
      <c r="A138" s="156"/>
      <c r="B138" s="155"/>
      <c r="C138" s="170"/>
      <c r="D138" s="155"/>
      <c r="E138" s="155"/>
      <c r="F138" s="156"/>
      <c r="G138" s="155"/>
      <c r="H138" s="155"/>
      <c r="I138" s="156"/>
      <c r="J138" s="1"/>
      <c r="K138" s="1"/>
      <c r="L138" s="1"/>
      <c r="M138" s="1"/>
      <c r="N138" s="1"/>
      <c r="O138" s="1"/>
      <c r="P138" s="1"/>
      <c r="Q138" s="1"/>
      <c r="R138" s="1"/>
      <c r="S138" s="1"/>
      <c r="T138" s="1"/>
      <c r="U138" s="1"/>
      <c r="V138" s="1"/>
      <c r="W138" s="1"/>
      <c r="X138" s="1"/>
      <c r="Y138" s="1"/>
      <c r="Z138" s="1"/>
    </row>
    <row r="139" spans="1:26">
      <c r="A139" s="156"/>
      <c r="B139" s="155"/>
      <c r="C139" s="170"/>
      <c r="D139" s="155"/>
      <c r="E139" s="155"/>
      <c r="F139" s="156"/>
      <c r="G139" s="155"/>
      <c r="H139" s="155"/>
      <c r="I139" s="156"/>
      <c r="J139" s="1"/>
      <c r="K139" s="1"/>
      <c r="L139" s="1"/>
      <c r="M139" s="1"/>
      <c r="N139" s="1"/>
      <c r="O139" s="1"/>
      <c r="P139" s="1"/>
      <c r="Q139" s="1"/>
      <c r="R139" s="1"/>
      <c r="S139" s="1"/>
      <c r="T139" s="1"/>
      <c r="U139" s="1"/>
      <c r="V139" s="1"/>
      <c r="W139" s="1"/>
      <c r="X139" s="1"/>
      <c r="Y139" s="1"/>
      <c r="Z139" s="1"/>
    </row>
    <row r="140" spans="1:26">
      <c r="A140" s="156"/>
      <c r="B140" s="155"/>
      <c r="C140" s="170"/>
      <c r="D140" s="155"/>
      <c r="E140" s="155"/>
      <c r="F140" s="156"/>
      <c r="G140" s="155"/>
      <c r="H140" s="155"/>
      <c r="I140" s="156"/>
      <c r="J140" s="1"/>
      <c r="K140" s="1"/>
      <c r="L140" s="1"/>
      <c r="M140" s="1"/>
      <c r="N140" s="1"/>
      <c r="O140" s="1"/>
      <c r="P140" s="1"/>
      <c r="Q140" s="1"/>
      <c r="R140" s="1"/>
      <c r="S140" s="1"/>
      <c r="T140" s="1"/>
      <c r="U140" s="1"/>
      <c r="V140" s="1"/>
      <c r="W140" s="1"/>
      <c r="X140" s="1"/>
      <c r="Y140" s="1"/>
      <c r="Z140" s="1"/>
    </row>
    <row r="141" spans="1:26">
      <c r="A141" s="156"/>
      <c r="B141" s="155"/>
      <c r="C141" s="170"/>
      <c r="D141" s="155"/>
      <c r="E141" s="155"/>
      <c r="F141" s="156"/>
      <c r="G141" s="155"/>
      <c r="H141" s="155"/>
      <c r="I141" s="156"/>
      <c r="J141" s="1"/>
      <c r="K141" s="1"/>
      <c r="L141" s="1"/>
      <c r="M141" s="1"/>
      <c r="N141" s="1"/>
      <c r="O141" s="1"/>
      <c r="P141" s="1"/>
      <c r="Q141" s="1"/>
      <c r="R141" s="1"/>
      <c r="S141" s="1"/>
      <c r="T141" s="1"/>
      <c r="U141" s="1"/>
      <c r="V141" s="1"/>
      <c r="W141" s="1"/>
      <c r="X141" s="1"/>
      <c r="Y141" s="1"/>
      <c r="Z141" s="1"/>
    </row>
    <row r="142" spans="1:26">
      <c r="A142" s="156"/>
      <c r="B142" s="155"/>
      <c r="C142" s="170"/>
      <c r="D142" s="155"/>
      <c r="E142" s="155"/>
      <c r="F142" s="156"/>
      <c r="G142" s="155"/>
      <c r="H142" s="155"/>
      <c r="I142" s="156"/>
      <c r="J142" s="1"/>
      <c r="K142" s="1"/>
      <c r="L142" s="1"/>
      <c r="M142" s="1"/>
      <c r="N142" s="1"/>
      <c r="O142" s="1"/>
      <c r="P142" s="1"/>
      <c r="Q142" s="1"/>
      <c r="R142" s="1"/>
      <c r="S142" s="1"/>
      <c r="T142" s="1"/>
      <c r="U142" s="1"/>
      <c r="V142" s="1"/>
      <c r="W142" s="1"/>
      <c r="X142" s="1"/>
      <c r="Y142" s="1"/>
      <c r="Z142" s="1"/>
    </row>
    <row r="143" spans="1:26">
      <c r="A143" s="156"/>
      <c r="B143" s="155"/>
      <c r="C143" s="170"/>
      <c r="D143" s="155"/>
      <c r="E143" s="155"/>
      <c r="F143" s="156"/>
      <c r="G143" s="155"/>
      <c r="H143" s="155"/>
      <c r="I143" s="156"/>
      <c r="J143" s="1"/>
      <c r="K143" s="1"/>
      <c r="L143" s="1"/>
      <c r="M143" s="1"/>
      <c r="N143" s="1"/>
      <c r="O143" s="1"/>
      <c r="P143" s="1"/>
      <c r="Q143" s="1"/>
      <c r="R143" s="1"/>
      <c r="S143" s="1"/>
      <c r="T143" s="1"/>
      <c r="U143" s="1"/>
      <c r="V143" s="1"/>
      <c r="W143" s="1"/>
      <c r="X143" s="1"/>
      <c r="Y143" s="1"/>
      <c r="Z143" s="1"/>
    </row>
    <row r="144" spans="1:26">
      <c r="A144" s="156"/>
      <c r="B144" s="155"/>
      <c r="C144" s="170"/>
      <c r="D144" s="155"/>
      <c r="E144" s="155"/>
      <c r="F144" s="156"/>
      <c r="G144" s="155"/>
      <c r="H144" s="155"/>
      <c r="I144" s="156"/>
      <c r="J144" s="1"/>
      <c r="K144" s="1"/>
      <c r="L144" s="1"/>
      <c r="M144" s="1"/>
      <c r="N144" s="1"/>
      <c r="O144" s="1"/>
      <c r="P144" s="1"/>
      <c r="Q144" s="1"/>
      <c r="R144" s="1"/>
      <c r="S144" s="1"/>
      <c r="T144" s="1"/>
      <c r="U144" s="1"/>
      <c r="V144" s="1"/>
      <c r="W144" s="1"/>
      <c r="X144" s="1"/>
      <c r="Y144" s="1"/>
      <c r="Z144" s="1"/>
    </row>
    <row r="145" spans="1:26">
      <c r="A145" s="156"/>
      <c r="B145" s="155"/>
      <c r="C145" s="170"/>
      <c r="D145" s="155"/>
      <c r="E145" s="155"/>
      <c r="F145" s="156"/>
      <c r="G145" s="155"/>
      <c r="H145" s="155"/>
      <c r="I145" s="156"/>
      <c r="J145" s="1"/>
      <c r="K145" s="1"/>
      <c r="L145" s="1"/>
      <c r="M145" s="1"/>
      <c r="N145" s="1"/>
      <c r="O145" s="1"/>
      <c r="P145" s="1"/>
      <c r="Q145" s="1"/>
      <c r="R145" s="1"/>
      <c r="S145" s="1"/>
      <c r="T145" s="1"/>
      <c r="U145" s="1"/>
      <c r="V145" s="1"/>
      <c r="W145" s="1"/>
      <c r="X145" s="1"/>
      <c r="Y145" s="1"/>
      <c r="Z145" s="1"/>
    </row>
    <row r="146" spans="1:26">
      <c r="A146" s="156"/>
      <c r="B146" s="155"/>
      <c r="C146" s="170"/>
      <c r="D146" s="155"/>
      <c r="E146" s="155"/>
      <c r="F146" s="156"/>
      <c r="G146" s="155"/>
      <c r="H146" s="155"/>
      <c r="I146" s="156"/>
      <c r="J146" s="1"/>
      <c r="K146" s="1"/>
      <c r="L146" s="1"/>
      <c r="M146" s="1"/>
      <c r="N146" s="1"/>
      <c r="O146" s="1"/>
      <c r="P146" s="1"/>
      <c r="Q146" s="1"/>
      <c r="R146" s="1"/>
      <c r="S146" s="1"/>
      <c r="T146" s="1"/>
      <c r="U146" s="1"/>
      <c r="V146" s="1"/>
      <c r="W146" s="1"/>
      <c r="X146" s="1"/>
      <c r="Y146" s="1"/>
      <c r="Z146" s="1"/>
    </row>
    <row r="147" spans="1:26">
      <c r="A147" s="156"/>
      <c r="B147" s="155"/>
      <c r="C147" s="170"/>
      <c r="D147" s="155"/>
      <c r="E147" s="155"/>
      <c r="F147" s="156"/>
      <c r="G147" s="155"/>
      <c r="H147" s="155"/>
      <c r="I147" s="156"/>
      <c r="J147" s="1"/>
      <c r="K147" s="1"/>
      <c r="L147" s="1"/>
      <c r="M147" s="1"/>
      <c r="N147" s="1"/>
      <c r="O147" s="1"/>
      <c r="P147" s="1"/>
      <c r="Q147" s="1"/>
      <c r="R147" s="1"/>
      <c r="S147" s="1"/>
      <c r="T147" s="1"/>
      <c r="U147" s="1"/>
      <c r="V147" s="1"/>
      <c r="W147" s="1"/>
      <c r="X147" s="1"/>
      <c r="Y147" s="1"/>
      <c r="Z147" s="1"/>
    </row>
    <row r="148" spans="1:26">
      <c r="A148" s="156"/>
      <c r="B148" s="155"/>
      <c r="C148" s="170"/>
      <c r="D148" s="155"/>
      <c r="E148" s="155"/>
      <c r="F148" s="156"/>
      <c r="G148" s="155"/>
      <c r="H148" s="155"/>
      <c r="I148" s="156"/>
      <c r="J148" s="1"/>
      <c r="K148" s="1"/>
      <c r="L148" s="1"/>
      <c r="M148" s="1"/>
      <c r="N148" s="1"/>
      <c r="O148" s="1"/>
      <c r="P148" s="1"/>
      <c r="Q148" s="1"/>
      <c r="R148" s="1"/>
      <c r="S148" s="1"/>
      <c r="T148" s="1"/>
      <c r="U148" s="1"/>
      <c r="V148" s="1"/>
      <c r="W148" s="1"/>
      <c r="X148" s="1"/>
      <c r="Y148" s="1"/>
      <c r="Z148" s="1"/>
    </row>
    <row r="149" spans="1:26">
      <c r="A149" s="156"/>
      <c r="B149" s="155"/>
      <c r="C149" s="170"/>
      <c r="D149" s="155"/>
      <c r="E149" s="155"/>
      <c r="F149" s="156"/>
      <c r="G149" s="155"/>
      <c r="H149" s="155"/>
      <c r="I149" s="156"/>
      <c r="J149" s="1"/>
      <c r="K149" s="1"/>
      <c r="L149" s="1"/>
      <c r="M149" s="1"/>
      <c r="N149" s="1"/>
      <c r="O149" s="1"/>
      <c r="P149" s="1"/>
      <c r="Q149" s="1"/>
      <c r="R149" s="1"/>
      <c r="S149" s="1"/>
      <c r="T149" s="1"/>
      <c r="U149" s="1"/>
      <c r="V149" s="1"/>
      <c r="W149" s="1"/>
      <c r="X149" s="1"/>
      <c r="Y149" s="1"/>
      <c r="Z149" s="1"/>
    </row>
    <row r="150" spans="1:26">
      <c r="A150" s="156"/>
      <c r="B150" s="155"/>
      <c r="C150" s="170"/>
      <c r="D150" s="155"/>
      <c r="E150" s="155"/>
      <c r="F150" s="156"/>
      <c r="G150" s="155"/>
      <c r="H150" s="155"/>
      <c r="I150" s="156"/>
      <c r="J150" s="1"/>
      <c r="K150" s="1"/>
      <c r="L150" s="1"/>
      <c r="M150" s="1"/>
      <c r="N150" s="1"/>
      <c r="O150" s="1"/>
      <c r="P150" s="1"/>
      <c r="Q150" s="1"/>
      <c r="R150" s="1"/>
      <c r="S150" s="1"/>
      <c r="T150" s="1"/>
      <c r="U150" s="1"/>
      <c r="V150" s="1"/>
      <c r="W150" s="1"/>
      <c r="X150" s="1"/>
      <c r="Y150" s="1"/>
      <c r="Z150" s="1"/>
    </row>
    <row r="151" spans="1:26">
      <c r="A151" s="156"/>
      <c r="B151" s="155"/>
      <c r="C151" s="170"/>
      <c r="D151" s="155"/>
      <c r="E151" s="155"/>
      <c r="F151" s="156"/>
      <c r="G151" s="155"/>
      <c r="H151" s="155"/>
      <c r="I151" s="156"/>
      <c r="J151" s="1"/>
      <c r="K151" s="1"/>
      <c r="L151" s="1"/>
      <c r="M151" s="1"/>
      <c r="N151" s="1"/>
      <c r="O151" s="1"/>
      <c r="P151" s="1"/>
      <c r="Q151" s="1"/>
      <c r="R151" s="1"/>
      <c r="S151" s="1"/>
      <c r="T151" s="1"/>
      <c r="U151" s="1"/>
      <c r="V151" s="1"/>
      <c r="W151" s="1"/>
      <c r="X151" s="1"/>
      <c r="Y151" s="1"/>
      <c r="Z151" s="1"/>
    </row>
    <row r="152" spans="1:26">
      <c r="A152" s="156"/>
      <c r="B152" s="155"/>
      <c r="C152" s="170"/>
      <c r="D152" s="155"/>
      <c r="E152" s="155"/>
      <c r="F152" s="156"/>
      <c r="G152" s="155"/>
      <c r="H152" s="155"/>
      <c r="I152" s="156"/>
      <c r="J152" s="1"/>
      <c r="K152" s="1"/>
      <c r="L152" s="1"/>
      <c r="M152" s="1"/>
      <c r="N152" s="1"/>
      <c r="O152" s="1"/>
      <c r="P152" s="1"/>
      <c r="Q152" s="1"/>
      <c r="R152" s="1"/>
      <c r="S152" s="1"/>
      <c r="T152" s="1"/>
      <c r="U152" s="1"/>
      <c r="V152" s="1"/>
      <c r="W152" s="1"/>
      <c r="X152" s="1"/>
      <c r="Y152" s="1"/>
      <c r="Z152" s="1"/>
    </row>
    <row r="153" spans="1:26">
      <c r="A153" s="156"/>
      <c r="B153" s="155"/>
      <c r="C153" s="170"/>
      <c r="D153" s="155"/>
      <c r="E153" s="155"/>
      <c r="F153" s="156"/>
      <c r="G153" s="155"/>
      <c r="H153" s="155"/>
      <c r="I153" s="156"/>
      <c r="J153" s="1"/>
      <c r="K153" s="1"/>
      <c r="L153" s="1"/>
      <c r="M153" s="1"/>
      <c r="N153" s="1"/>
      <c r="O153" s="1"/>
      <c r="P153" s="1"/>
      <c r="Q153" s="1"/>
      <c r="R153" s="1"/>
      <c r="S153" s="1"/>
      <c r="T153" s="1"/>
      <c r="U153" s="1"/>
      <c r="V153" s="1"/>
      <c r="W153" s="1"/>
      <c r="X153" s="1"/>
      <c r="Y153" s="1"/>
      <c r="Z153" s="1"/>
    </row>
    <row r="154" spans="1:26">
      <c r="A154" s="156"/>
      <c r="B154" s="155"/>
      <c r="C154" s="170"/>
      <c r="D154" s="155"/>
      <c r="E154" s="155"/>
      <c r="F154" s="156"/>
      <c r="G154" s="155"/>
      <c r="H154" s="155"/>
      <c r="I154" s="156"/>
      <c r="J154" s="1"/>
      <c r="K154" s="1"/>
      <c r="L154" s="1"/>
      <c r="M154" s="1"/>
      <c r="N154" s="1"/>
      <c r="O154" s="1"/>
      <c r="P154" s="1"/>
      <c r="Q154" s="1"/>
      <c r="R154" s="1"/>
      <c r="S154" s="1"/>
      <c r="T154" s="1"/>
      <c r="U154" s="1"/>
      <c r="V154" s="1"/>
      <c r="W154" s="1"/>
      <c r="X154" s="1"/>
      <c r="Y154" s="1"/>
      <c r="Z154" s="1"/>
    </row>
    <row r="155" spans="1:26">
      <c r="A155" s="156"/>
      <c r="B155" s="155"/>
      <c r="C155" s="170"/>
      <c r="D155" s="155"/>
      <c r="E155" s="155"/>
      <c r="F155" s="156"/>
      <c r="G155" s="155"/>
      <c r="H155" s="155"/>
      <c r="I155" s="156"/>
      <c r="J155" s="1"/>
      <c r="K155" s="1"/>
      <c r="L155" s="1"/>
      <c r="M155" s="1"/>
      <c r="N155" s="1"/>
      <c r="O155" s="1"/>
      <c r="P155" s="1"/>
      <c r="Q155" s="1"/>
      <c r="R155" s="1"/>
      <c r="S155" s="1"/>
      <c r="T155" s="1"/>
      <c r="U155" s="1"/>
      <c r="V155" s="1"/>
      <c r="W155" s="1"/>
      <c r="X155" s="1"/>
      <c r="Y155" s="1"/>
      <c r="Z155" s="1"/>
    </row>
    <row r="156" spans="1:26">
      <c r="A156" s="156"/>
      <c r="B156" s="155"/>
      <c r="C156" s="170"/>
      <c r="D156" s="155"/>
      <c r="E156" s="155"/>
      <c r="F156" s="156"/>
      <c r="G156" s="155"/>
      <c r="H156" s="155"/>
      <c r="I156" s="156"/>
      <c r="J156" s="1"/>
      <c r="K156" s="1"/>
      <c r="L156" s="1"/>
      <c r="M156" s="1"/>
      <c r="N156" s="1"/>
      <c r="O156" s="1"/>
      <c r="P156" s="1"/>
      <c r="Q156" s="1"/>
      <c r="R156" s="1"/>
      <c r="S156" s="1"/>
      <c r="T156" s="1"/>
      <c r="U156" s="1"/>
      <c r="V156" s="1"/>
      <c r="W156" s="1"/>
      <c r="X156" s="1"/>
      <c r="Y156" s="1"/>
      <c r="Z156" s="1"/>
    </row>
    <row r="157" spans="1:26">
      <c r="A157" s="156"/>
      <c r="B157" s="155"/>
      <c r="C157" s="170"/>
      <c r="D157" s="155"/>
      <c r="E157" s="155"/>
      <c r="F157" s="156"/>
      <c r="G157" s="155"/>
      <c r="H157" s="155"/>
      <c r="I157" s="156"/>
      <c r="J157" s="1"/>
      <c r="K157" s="1"/>
      <c r="L157" s="1"/>
      <c r="M157" s="1"/>
      <c r="N157" s="1"/>
      <c r="O157" s="1"/>
      <c r="P157" s="1"/>
      <c r="Q157" s="1"/>
      <c r="R157" s="1"/>
      <c r="S157" s="1"/>
      <c r="T157" s="1"/>
      <c r="U157" s="1"/>
      <c r="V157" s="1"/>
      <c r="W157" s="1"/>
      <c r="X157" s="1"/>
      <c r="Y157" s="1"/>
      <c r="Z157" s="1"/>
    </row>
    <row r="158" spans="1:26">
      <c r="A158" s="156"/>
      <c r="B158" s="155"/>
      <c r="C158" s="170"/>
      <c r="D158" s="155"/>
      <c r="E158" s="155"/>
      <c r="F158" s="156"/>
      <c r="G158" s="155"/>
      <c r="H158" s="155"/>
      <c r="I158" s="156"/>
      <c r="J158" s="1"/>
      <c r="K158" s="1"/>
      <c r="L158" s="1"/>
      <c r="M158" s="1"/>
      <c r="N158" s="1"/>
      <c r="O158" s="1"/>
      <c r="P158" s="1"/>
      <c r="Q158" s="1"/>
      <c r="R158" s="1"/>
      <c r="S158" s="1"/>
      <c r="T158" s="1"/>
      <c r="U158" s="1"/>
      <c r="V158" s="1"/>
      <c r="W158" s="1"/>
      <c r="X158" s="1"/>
      <c r="Y158" s="1"/>
      <c r="Z158" s="1"/>
    </row>
    <row r="159" spans="1:26">
      <c r="A159" s="156"/>
      <c r="B159" s="155"/>
      <c r="C159" s="170"/>
      <c r="D159" s="155"/>
      <c r="E159" s="155"/>
      <c r="F159" s="156"/>
      <c r="G159" s="155"/>
      <c r="H159" s="155"/>
      <c r="I159" s="156"/>
      <c r="J159" s="1"/>
      <c r="K159" s="1"/>
      <c r="L159" s="1"/>
      <c r="M159" s="1"/>
      <c r="N159" s="1"/>
      <c r="O159" s="1"/>
      <c r="P159" s="1"/>
      <c r="Q159" s="1"/>
      <c r="R159" s="1"/>
      <c r="S159" s="1"/>
      <c r="T159" s="1"/>
      <c r="U159" s="1"/>
      <c r="V159" s="1"/>
      <c r="W159" s="1"/>
      <c r="X159" s="1"/>
      <c r="Y159" s="1"/>
      <c r="Z159" s="1"/>
    </row>
    <row r="160" spans="1:26">
      <c r="A160" s="156"/>
      <c r="B160" s="155"/>
      <c r="C160" s="170"/>
      <c r="D160" s="155"/>
      <c r="E160" s="155"/>
      <c r="F160" s="156"/>
      <c r="G160" s="155"/>
      <c r="H160" s="155"/>
      <c r="I160" s="156"/>
      <c r="J160" s="1"/>
      <c r="K160" s="1"/>
      <c r="L160" s="1"/>
      <c r="M160" s="1"/>
      <c r="N160" s="1"/>
      <c r="O160" s="1"/>
      <c r="P160" s="1"/>
      <c r="Q160" s="1"/>
      <c r="R160" s="1"/>
      <c r="S160" s="1"/>
      <c r="T160" s="1"/>
      <c r="U160" s="1"/>
      <c r="V160" s="1"/>
      <c r="W160" s="1"/>
      <c r="X160" s="1"/>
      <c r="Y160" s="1"/>
      <c r="Z160" s="1"/>
    </row>
    <row r="161" spans="1:26">
      <c r="A161" s="156"/>
      <c r="B161" s="155"/>
      <c r="C161" s="170"/>
      <c r="D161" s="155"/>
      <c r="E161" s="155"/>
      <c r="F161" s="156"/>
      <c r="G161" s="155"/>
      <c r="H161" s="155"/>
      <c r="I161" s="156"/>
      <c r="J161" s="1"/>
      <c r="K161" s="1"/>
      <c r="L161" s="1"/>
      <c r="M161" s="1"/>
      <c r="N161" s="1"/>
      <c r="O161" s="1"/>
      <c r="P161" s="1"/>
      <c r="Q161" s="1"/>
      <c r="R161" s="1"/>
      <c r="S161" s="1"/>
      <c r="T161" s="1"/>
      <c r="U161" s="1"/>
      <c r="V161" s="1"/>
      <c r="W161" s="1"/>
      <c r="X161" s="1"/>
      <c r="Y161" s="1"/>
      <c r="Z161" s="1"/>
    </row>
    <row r="162" spans="1:26">
      <c r="A162" s="156"/>
      <c r="B162" s="155"/>
      <c r="C162" s="170"/>
      <c r="D162" s="155"/>
      <c r="E162" s="155"/>
      <c r="F162" s="156"/>
      <c r="G162" s="155"/>
      <c r="H162" s="155"/>
      <c r="I162" s="156"/>
      <c r="J162" s="1"/>
      <c r="K162" s="1"/>
      <c r="L162" s="1"/>
      <c r="M162" s="1"/>
      <c r="N162" s="1"/>
      <c r="O162" s="1"/>
      <c r="P162" s="1"/>
      <c r="Q162" s="1"/>
      <c r="R162" s="1"/>
      <c r="S162" s="1"/>
      <c r="T162" s="1"/>
      <c r="U162" s="1"/>
      <c r="V162" s="1"/>
      <c r="W162" s="1"/>
      <c r="X162" s="1"/>
      <c r="Y162" s="1"/>
      <c r="Z162" s="1"/>
    </row>
    <row r="163" spans="1:26">
      <c r="A163" s="156"/>
      <c r="B163" s="155"/>
      <c r="C163" s="170"/>
      <c r="D163" s="155"/>
      <c r="E163" s="155"/>
      <c r="F163" s="156"/>
      <c r="G163" s="155"/>
      <c r="H163" s="155"/>
      <c r="I163" s="156"/>
      <c r="J163" s="1"/>
      <c r="K163" s="1"/>
      <c r="L163" s="1"/>
      <c r="M163" s="1"/>
      <c r="N163" s="1"/>
      <c r="O163" s="1"/>
      <c r="P163" s="1"/>
      <c r="Q163" s="1"/>
      <c r="R163" s="1"/>
      <c r="S163" s="1"/>
      <c r="T163" s="1"/>
      <c r="U163" s="1"/>
      <c r="V163" s="1"/>
      <c r="W163" s="1"/>
      <c r="X163" s="1"/>
      <c r="Y163" s="1"/>
      <c r="Z163" s="1"/>
    </row>
    <row r="164" spans="1:26">
      <c r="A164" s="156"/>
      <c r="B164" s="155"/>
      <c r="C164" s="170"/>
      <c r="D164" s="155"/>
      <c r="E164" s="155"/>
      <c r="F164" s="156"/>
      <c r="G164" s="155"/>
      <c r="H164" s="155"/>
      <c r="I164" s="156"/>
      <c r="J164" s="1"/>
      <c r="K164" s="1"/>
      <c r="L164" s="1"/>
      <c r="M164" s="1"/>
      <c r="N164" s="1"/>
      <c r="O164" s="1"/>
      <c r="P164" s="1"/>
      <c r="Q164" s="1"/>
      <c r="R164" s="1"/>
      <c r="S164" s="1"/>
      <c r="T164" s="1"/>
      <c r="U164" s="1"/>
      <c r="V164" s="1"/>
      <c r="W164" s="1"/>
      <c r="X164" s="1"/>
      <c r="Y164" s="1"/>
      <c r="Z164" s="1"/>
    </row>
    <row r="165" spans="1:26">
      <c r="A165" s="156"/>
      <c r="B165" s="155"/>
      <c r="C165" s="170"/>
      <c r="D165" s="155"/>
      <c r="E165" s="155"/>
      <c r="F165" s="156"/>
      <c r="G165" s="155"/>
      <c r="H165" s="155"/>
      <c r="I165" s="156"/>
      <c r="J165" s="1"/>
      <c r="K165" s="1"/>
      <c r="L165" s="1"/>
      <c r="M165" s="1"/>
      <c r="N165" s="1"/>
      <c r="O165" s="1"/>
      <c r="P165" s="1"/>
      <c r="Q165" s="1"/>
      <c r="R165" s="1"/>
      <c r="S165" s="1"/>
      <c r="T165" s="1"/>
      <c r="U165" s="1"/>
      <c r="V165" s="1"/>
      <c r="W165" s="1"/>
      <c r="X165" s="1"/>
      <c r="Y165" s="1"/>
      <c r="Z165" s="1"/>
    </row>
    <row r="166" spans="1:26">
      <c r="A166" s="156"/>
      <c r="B166" s="155"/>
      <c r="C166" s="170"/>
      <c r="D166" s="155"/>
      <c r="E166" s="155"/>
      <c r="F166" s="156"/>
      <c r="G166" s="155"/>
      <c r="H166" s="155"/>
      <c r="I166" s="156"/>
      <c r="J166" s="1"/>
      <c r="K166" s="1"/>
      <c r="L166" s="1"/>
      <c r="M166" s="1"/>
      <c r="N166" s="1"/>
      <c r="O166" s="1"/>
      <c r="P166" s="1"/>
      <c r="Q166" s="1"/>
      <c r="R166" s="1"/>
      <c r="S166" s="1"/>
      <c r="T166" s="1"/>
      <c r="U166" s="1"/>
      <c r="V166" s="1"/>
      <c r="W166" s="1"/>
      <c r="X166" s="1"/>
      <c r="Y166" s="1"/>
      <c r="Z166" s="1"/>
    </row>
    <row r="167" spans="1:26">
      <c r="A167" s="156"/>
      <c r="B167" s="155"/>
      <c r="C167" s="170"/>
      <c r="D167" s="155"/>
      <c r="E167" s="155"/>
      <c r="F167" s="156"/>
      <c r="G167" s="155"/>
      <c r="H167" s="155"/>
      <c r="I167" s="156"/>
      <c r="J167" s="1"/>
      <c r="K167" s="1"/>
      <c r="L167" s="1"/>
      <c r="M167" s="1"/>
      <c r="N167" s="1"/>
      <c r="O167" s="1"/>
      <c r="P167" s="1"/>
      <c r="Q167" s="1"/>
      <c r="R167" s="1"/>
      <c r="S167" s="1"/>
      <c r="T167" s="1"/>
      <c r="U167" s="1"/>
      <c r="V167" s="1"/>
      <c r="W167" s="1"/>
      <c r="X167" s="1"/>
      <c r="Y167" s="1"/>
      <c r="Z167" s="1"/>
    </row>
    <row r="168" spans="1:26">
      <c r="A168" s="156"/>
      <c r="B168" s="155"/>
      <c r="C168" s="170"/>
      <c r="D168" s="155"/>
      <c r="E168" s="155"/>
      <c r="F168" s="156"/>
      <c r="G168" s="155"/>
      <c r="H168" s="155"/>
      <c r="I168" s="156"/>
      <c r="J168" s="1"/>
      <c r="K168" s="1"/>
      <c r="L168" s="1"/>
      <c r="M168" s="1"/>
      <c r="N168" s="1"/>
      <c r="O168" s="1"/>
      <c r="P168" s="1"/>
      <c r="Q168" s="1"/>
      <c r="R168" s="1"/>
      <c r="S168" s="1"/>
      <c r="T168" s="1"/>
      <c r="U168" s="1"/>
      <c r="V168" s="1"/>
      <c r="W168" s="1"/>
      <c r="X168" s="1"/>
      <c r="Y168" s="1"/>
      <c r="Z168" s="1"/>
    </row>
    <row r="169" spans="1:26">
      <c r="A169" s="156"/>
      <c r="B169" s="155"/>
      <c r="C169" s="170"/>
      <c r="D169" s="155"/>
      <c r="E169" s="155"/>
      <c r="F169" s="156"/>
      <c r="G169" s="155"/>
      <c r="H169" s="155"/>
      <c r="I169" s="156"/>
      <c r="J169" s="1"/>
      <c r="K169" s="1"/>
      <c r="L169" s="1"/>
      <c r="M169" s="1"/>
      <c r="N169" s="1"/>
      <c r="O169" s="1"/>
      <c r="P169" s="1"/>
      <c r="Q169" s="1"/>
      <c r="R169" s="1"/>
      <c r="S169" s="1"/>
      <c r="T169" s="1"/>
      <c r="U169" s="1"/>
      <c r="V169" s="1"/>
      <c r="W169" s="1"/>
      <c r="X169" s="1"/>
      <c r="Y169" s="1"/>
      <c r="Z169" s="1"/>
    </row>
    <row r="170" spans="1:26">
      <c r="A170" s="156"/>
      <c r="B170" s="155"/>
      <c r="C170" s="170"/>
      <c r="D170" s="155"/>
      <c r="E170" s="155"/>
      <c r="F170" s="156"/>
      <c r="G170" s="155"/>
      <c r="H170" s="155"/>
      <c r="I170" s="156"/>
      <c r="J170" s="1"/>
      <c r="K170" s="1"/>
      <c r="L170" s="1"/>
      <c r="M170" s="1"/>
      <c r="N170" s="1"/>
      <c r="O170" s="1"/>
      <c r="P170" s="1"/>
      <c r="Q170" s="1"/>
      <c r="R170" s="1"/>
      <c r="S170" s="1"/>
      <c r="T170" s="1"/>
      <c r="U170" s="1"/>
      <c r="V170" s="1"/>
      <c r="W170" s="1"/>
      <c r="X170" s="1"/>
      <c r="Y170" s="1"/>
      <c r="Z170" s="1"/>
    </row>
    <row r="171" spans="1:26">
      <c r="A171" s="156"/>
      <c r="B171" s="155"/>
      <c r="C171" s="170"/>
      <c r="D171" s="155"/>
      <c r="E171" s="155"/>
      <c r="F171" s="156"/>
      <c r="G171" s="155"/>
      <c r="H171" s="155"/>
      <c r="I171" s="156"/>
      <c r="J171" s="1"/>
      <c r="K171" s="1"/>
      <c r="L171" s="1"/>
      <c r="M171" s="1"/>
      <c r="N171" s="1"/>
      <c r="O171" s="1"/>
      <c r="P171" s="1"/>
      <c r="Q171" s="1"/>
      <c r="R171" s="1"/>
      <c r="S171" s="1"/>
      <c r="T171" s="1"/>
      <c r="U171" s="1"/>
      <c r="V171" s="1"/>
      <c r="W171" s="1"/>
      <c r="X171" s="1"/>
      <c r="Y171" s="1"/>
      <c r="Z171" s="1"/>
    </row>
    <row r="172" spans="1:26">
      <c r="A172" s="156"/>
      <c r="B172" s="155"/>
      <c r="C172" s="170"/>
      <c r="D172" s="155"/>
      <c r="E172" s="155"/>
      <c r="F172" s="156"/>
      <c r="G172" s="155"/>
      <c r="H172" s="155"/>
      <c r="I172" s="156"/>
      <c r="J172" s="1"/>
      <c r="K172" s="1"/>
      <c r="L172" s="1"/>
      <c r="M172" s="1"/>
      <c r="N172" s="1"/>
      <c r="O172" s="1"/>
      <c r="P172" s="1"/>
      <c r="Q172" s="1"/>
      <c r="R172" s="1"/>
      <c r="S172" s="1"/>
      <c r="T172" s="1"/>
      <c r="U172" s="1"/>
      <c r="V172" s="1"/>
      <c r="W172" s="1"/>
      <c r="X172" s="1"/>
      <c r="Y172" s="1"/>
      <c r="Z172" s="1"/>
    </row>
    <row r="173" spans="1:26">
      <c r="A173" s="156"/>
      <c r="B173" s="155"/>
      <c r="C173" s="170"/>
      <c r="D173" s="155"/>
      <c r="E173" s="155"/>
      <c r="F173" s="156"/>
      <c r="G173" s="155"/>
      <c r="H173" s="155"/>
      <c r="I173" s="156"/>
      <c r="J173" s="1"/>
      <c r="K173" s="1"/>
      <c r="L173" s="1"/>
      <c r="M173" s="1"/>
      <c r="N173" s="1"/>
      <c r="O173" s="1"/>
      <c r="P173" s="1"/>
      <c r="Q173" s="1"/>
      <c r="R173" s="1"/>
      <c r="S173" s="1"/>
      <c r="T173" s="1"/>
      <c r="U173" s="1"/>
      <c r="V173" s="1"/>
      <c r="W173" s="1"/>
      <c r="X173" s="1"/>
      <c r="Y173" s="1"/>
      <c r="Z173" s="1"/>
    </row>
    <row r="174" spans="1:26">
      <c r="A174" s="156"/>
      <c r="B174" s="155"/>
      <c r="C174" s="170"/>
      <c r="D174" s="155"/>
      <c r="E174" s="155"/>
      <c r="F174" s="156"/>
      <c r="G174" s="155"/>
      <c r="H174" s="155"/>
      <c r="I174" s="156"/>
      <c r="J174" s="1"/>
      <c r="K174" s="1"/>
      <c r="L174" s="1"/>
      <c r="M174" s="1"/>
      <c r="N174" s="1"/>
      <c r="O174" s="1"/>
      <c r="P174" s="1"/>
      <c r="Q174" s="1"/>
      <c r="R174" s="1"/>
      <c r="S174" s="1"/>
      <c r="T174" s="1"/>
      <c r="U174" s="1"/>
      <c r="V174" s="1"/>
      <c r="W174" s="1"/>
      <c r="X174" s="1"/>
      <c r="Y174" s="1"/>
      <c r="Z174" s="1"/>
    </row>
    <row r="175" spans="1:26">
      <c r="A175" s="156"/>
      <c r="B175" s="155"/>
      <c r="C175" s="170"/>
      <c r="D175" s="155"/>
      <c r="E175" s="155"/>
      <c r="F175" s="156"/>
      <c r="G175" s="155"/>
      <c r="H175" s="155"/>
      <c r="I175" s="156"/>
      <c r="J175" s="1"/>
      <c r="K175" s="1"/>
      <c r="L175" s="1"/>
      <c r="M175" s="1"/>
      <c r="N175" s="1"/>
      <c r="O175" s="1"/>
      <c r="P175" s="1"/>
      <c r="Q175" s="1"/>
      <c r="R175" s="1"/>
      <c r="S175" s="1"/>
      <c r="T175" s="1"/>
      <c r="U175" s="1"/>
      <c r="V175" s="1"/>
      <c r="W175" s="1"/>
      <c r="X175" s="1"/>
      <c r="Y175" s="1"/>
      <c r="Z175" s="1"/>
    </row>
    <row r="176" spans="1:26">
      <c r="A176" s="156"/>
      <c r="B176" s="155"/>
      <c r="C176" s="170"/>
      <c r="D176" s="155"/>
      <c r="E176" s="155"/>
      <c r="F176" s="156"/>
      <c r="G176" s="155"/>
      <c r="H176" s="155"/>
      <c r="I176" s="156"/>
      <c r="J176" s="1"/>
      <c r="K176" s="1"/>
      <c r="L176" s="1"/>
      <c r="M176" s="1"/>
      <c r="N176" s="1"/>
      <c r="O176" s="1"/>
      <c r="P176" s="1"/>
      <c r="Q176" s="1"/>
      <c r="R176" s="1"/>
      <c r="S176" s="1"/>
      <c r="T176" s="1"/>
      <c r="U176" s="1"/>
      <c r="V176" s="1"/>
      <c r="W176" s="1"/>
      <c r="X176" s="1"/>
      <c r="Y176" s="1"/>
      <c r="Z176" s="1"/>
    </row>
    <row r="177" spans="1:26">
      <c r="A177" s="156"/>
      <c r="B177" s="155"/>
      <c r="C177" s="170"/>
      <c r="D177" s="155"/>
      <c r="E177" s="155"/>
      <c r="F177" s="156"/>
      <c r="G177" s="155"/>
      <c r="H177" s="155"/>
      <c r="I177" s="156"/>
      <c r="J177" s="1"/>
      <c r="K177" s="1"/>
      <c r="L177" s="1"/>
      <c r="M177" s="1"/>
      <c r="N177" s="1"/>
      <c r="O177" s="1"/>
      <c r="P177" s="1"/>
      <c r="Q177" s="1"/>
      <c r="R177" s="1"/>
      <c r="S177" s="1"/>
      <c r="T177" s="1"/>
      <c r="U177" s="1"/>
      <c r="V177" s="1"/>
      <c r="W177" s="1"/>
      <c r="X177" s="1"/>
      <c r="Y177" s="1"/>
      <c r="Z177" s="1"/>
    </row>
    <row r="178" spans="1:26">
      <c r="A178" s="156"/>
      <c r="B178" s="155"/>
      <c r="C178" s="170"/>
      <c r="D178" s="155"/>
      <c r="E178" s="155"/>
      <c r="F178" s="156"/>
      <c r="G178" s="155"/>
      <c r="H178" s="155"/>
      <c r="I178" s="156"/>
      <c r="J178" s="1"/>
      <c r="K178" s="1"/>
      <c r="L178" s="1"/>
      <c r="M178" s="1"/>
      <c r="N178" s="1"/>
      <c r="O178" s="1"/>
      <c r="P178" s="1"/>
      <c r="Q178" s="1"/>
      <c r="R178" s="1"/>
      <c r="S178" s="1"/>
      <c r="T178" s="1"/>
      <c r="U178" s="1"/>
      <c r="V178" s="1"/>
      <c r="W178" s="1"/>
      <c r="X178" s="1"/>
      <c r="Y178" s="1"/>
      <c r="Z178" s="1"/>
    </row>
    <row r="179" spans="1:26">
      <c r="A179" s="156"/>
      <c r="B179" s="155"/>
      <c r="C179" s="170"/>
      <c r="D179" s="155"/>
      <c r="E179" s="155"/>
      <c r="F179" s="156"/>
      <c r="G179" s="155"/>
      <c r="H179" s="155"/>
      <c r="I179" s="156"/>
      <c r="J179" s="1"/>
      <c r="K179" s="1"/>
      <c r="L179" s="1"/>
      <c r="M179" s="1"/>
      <c r="N179" s="1"/>
      <c r="O179" s="1"/>
      <c r="P179" s="1"/>
      <c r="Q179" s="1"/>
      <c r="R179" s="1"/>
      <c r="S179" s="1"/>
      <c r="T179" s="1"/>
      <c r="U179" s="1"/>
      <c r="V179" s="1"/>
      <c r="W179" s="1"/>
      <c r="X179" s="1"/>
      <c r="Y179" s="1"/>
      <c r="Z179" s="1"/>
    </row>
    <row r="180" spans="1:26">
      <c r="A180" s="156"/>
      <c r="B180" s="155"/>
      <c r="C180" s="170"/>
      <c r="D180" s="155"/>
      <c r="E180" s="155"/>
      <c r="F180" s="156"/>
      <c r="G180" s="155"/>
      <c r="H180" s="155"/>
      <c r="I180" s="156"/>
      <c r="J180" s="1"/>
      <c r="K180" s="1"/>
      <c r="L180" s="1"/>
      <c r="M180" s="1"/>
      <c r="N180" s="1"/>
      <c r="O180" s="1"/>
      <c r="P180" s="1"/>
      <c r="Q180" s="1"/>
      <c r="R180" s="1"/>
      <c r="S180" s="1"/>
      <c r="T180" s="1"/>
      <c r="U180" s="1"/>
      <c r="V180" s="1"/>
      <c r="W180" s="1"/>
      <c r="X180" s="1"/>
      <c r="Y180" s="1"/>
      <c r="Z180" s="1"/>
    </row>
    <row r="181" spans="1:26">
      <c r="A181" s="156"/>
      <c r="B181" s="155"/>
      <c r="C181" s="170"/>
      <c r="D181" s="155"/>
      <c r="E181" s="155"/>
      <c r="F181" s="156"/>
      <c r="G181" s="155"/>
      <c r="H181" s="155"/>
      <c r="I181" s="156"/>
      <c r="J181" s="1"/>
      <c r="K181" s="1"/>
      <c r="L181" s="1"/>
      <c r="M181" s="1"/>
      <c r="N181" s="1"/>
      <c r="O181" s="1"/>
      <c r="P181" s="1"/>
      <c r="Q181" s="1"/>
      <c r="R181" s="1"/>
      <c r="S181" s="1"/>
      <c r="T181" s="1"/>
      <c r="U181" s="1"/>
      <c r="V181" s="1"/>
      <c r="W181" s="1"/>
      <c r="X181" s="1"/>
      <c r="Y181" s="1"/>
      <c r="Z181" s="1"/>
    </row>
    <row r="182" spans="1:26">
      <c r="A182" s="156"/>
      <c r="B182" s="155"/>
      <c r="C182" s="170"/>
      <c r="D182" s="155"/>
      <c r="E182" s="155"/>
      <c r="F182" s="156"/>
      <c r="G182" s="155"/>
      <c r="H182" s="155"/>
      <c r="I182" s="156"/>
      <c r="J182" s="1"/>
      <c r="K182" s="1"/>
      <c r="L182" s="1"/>
      <c r="M182" s="1"/>
      <c r="N182" s="1"/>
      <c r="O182" s="1"/>
      <c r="P182" s="1"/>
      <c r="Q182" s="1"/>
      <c r="R182" s="1"/>
      <c r="S182" s="1"/>
      <c r="T182" s="1"/>
      <c r="U182" s="1"/>
      <c r="V182" s="1"/>
      <c r="W182" s="1"/>
      <c r="X182" s="1"/>
      <c r="Y182" s="1"/>
      <c r="Z182" s="1"/>
    </row>
    <row r="183" spans="1:26">
      <c r="A183" s="156"/>
      <c r="B183" s="155"/>
      <c r="C183" s="170"/>
      <c r="D183" s="155"/>
      <c r="E183" s="155"/>
      <c r="F183" s="156"/>
      <c r="G183" s="155"/>
      <c r="H183" s="155"/>
      <c r="I183" s="156"/>
      <c r="J183" s="1"/>
      <c r="K183" s="1"/>
      <c r="L183" s="1"/>
      <c r="M183" s="1"/>
      <c r="N183" s="1"/>
      <c r="O183" s="1"/>
      <c r="P183" s="1"/>
      <c r="Q183" s="1"/>
      <c r="R183" s="1"/>
      <c r="S183" s="1"/>
      <c r="T183" s="1"/>
      <c r="U183" s="1"/>
      <c r="V183" s="1"/>
      <c r="W183" s="1"/>
      <c r="X183" s="1"/>
      <c r="Y183" s="1"/>
      <c r="Z183" s="1"/>
    </row>
    <row r="184" spans="1:26">
      <c r="A184" s="156"/>
      <c r="B184" s="155"/>
      <c r="C184" s="170"/>
      <c r="D184" s="155"/>
      <c r="E184" s="155"/>
      <c r="F184" s="156"/>
      <c r="G184" s="155"/>
      <c r="H184" s="155"/>
      <c r="I184" s="156"/>
      <c r="J184" s="1"/>
      <c r="K184" s="1"/>
      <c r="L184" s="1"/>
      <c r="M184" s="1"/>
      <c r="N184" s="1"/>
      <c r="O184" s="1"/>
      <c r="P184" s="1"/>
      <c r="Q184" s="1"/>
      <c r="R184" s="1"/>
      <c r="S184" s="1"/>
      <c r="T184" s="1"/>
      <c r="U184" s="1"/>
      <c r="V184" s="1"/>
      <c r="W184" s="1"/>
      <c r="X184" s="1"/>
      <c r="Y184" s="1"/>
      <c r="Z184" s="1"/>
    </row>
    <row r="185" spans="1:26">
      <c r="A185" s="156"/>
      <c r="B185" s="155"/>
      <c r="C185" s="170"/>
      <c r="D185" s="155"/>
      <c r="E185" s="155"/>
      <c r="F185" s="156"/>
      <c r="G185" s="155"/>
      <c r="H185" s="155"/>
      <c r="I185" s="156"/>
      <c r="J185" s="1"/>
      <c r="K185" s="1"/>
      <c r="L185" s="1"/>
      <c r="M185" s="1"/>
      <c r="N185" s="1"/>
      <c r="O185" s="1"/>
      <c r="P185" s="1"/>
      <c r="Q185" s="1"/>
      <c r="R185" s="1"/>
      <c r="S185" s="1"/>
      <c r="T185" s="1"/>
      <c r="U185" s="1"/>
      <c r="V185" s="1"/>
      <c r="W185" s="1"/>
      <c r="X185" s="1"/>
      <c r="Y185" s="1"/>
      <c r="Z185" s="1"/>
    </row>
    <row r="186" spans="1:26">
      <c r="A186" s="156"/>
      <c r="B186" s="155"/>
      <c r="C186" s="170"/>
      <c r="D186" s="155"/>
      <c r="E186" s="155"/>
      <c r="F186" s="156"/>
      <c r="G186" s="155"/>
      <c r="H186" s="155"/>
      <c r="I186" s="156"/>
      <c r="J186" s="1"/>
      <c r="K186" s="1"/>
      <c r="L186" s="1"/>
      <c r="M186" s="1"/>
      <c r="N186" s="1"/>
      <c r="O186" s="1"/>
      <c r="P186" s="1"/>
      <c r="Q186" s="1"/>
      <c r="R186" s="1"/>
      <c r="S186" s="1"/>
      <c r="T186" s="1"/>
      <c r="U186" s="1"/>
      <c r="V186" s="1"/>
      <c r="W186" s="1"/>
      <c r="X186" s="1"/>
      <c r="Y186" s="1"/>
      <c r="Z186" s="1"/>
    </row>
    <row r="187" spans="1:26">
      <c r="A187" s="156"/>
      <c r="B187" s="155"/>
      <c r="C187" s="170"/>
      <c r="D187" s="155"/>
      <c r="E187" s="155"/>
      <c r="F187" s="156"/>
      <c r="G187" s="155"/>
      <c r="H187" s="155"/>
      <c r="I187" s="156"/>
      <c r="J187" s="1"/>
      <c r="K187" s="1"/>
      <c r="L187" s="1"/>
      <c r="M187" s="1"/>
      <c r="N187" s="1"/>
      <c r="O187" s="1"/>
      <c r="P187" s="1"/>
      <c r="Q187" s="1"/>
      <c r="R187" s="1"/>
      <c r="S187" s="1"/>
      <c r="T187" s="1"/>
      <c r="U187" s="1"/>
      <c r="V187" s="1"/>
      <c r="W187" s="1"/>
      <c r="X187" s="1"/>
      <c r="Y187" s="1"/>
      <c r="Z187" s="1"/>
    </row>
    <row r="188" spans="1:26">
      <c r="A188" s="156"/>
      <c r="B188" s="155"/>
      <c r="C188" s="170"/>
      <c r="D188" s="155"/>
      <c r="E188" s="155"/>
      <c r="F188" s="156"/>
      <c r="G188" s="155"/>
      <c r="H188" s="155"/>
      <c r="I188" s="156"/>
      <c r="J188" s="1"/>
      <c r="K188" s="1"/>
      <c r="L188" s="1"/>
      <c r="M188" s="1"/>
      <c r="N188" s="1"/>
      <c r="O188" s="1"/>
      <c r="P188" s="1"/>
      <c r="Q188" s="1"/>
      <c r="R188" s="1"/>
      <c r="S188" s="1"/>
      <c r="T188" s="1"/>
      <c r="U188" s="1"/>
      <c r="V188" s="1"/>
      <c r="W188" s="1"/>
      <c r="X188" s="1"/>
      <c r="Y188" s="1"/>
      <c r="Z188" s="1"/>
    </row>
    <row r="189" spans="1:26">
      <c r="A189" s="156"/>
      <c r="B189" s="155"/>
      <c r="C189" s="170"/>
      <c r="D189" s="155"/>
      <c r="E189" s="155"/>
      <c r="F189" s="156"/>
      <c r="G189" s="155"/>
      <c r="H189" s="155"/>
      <c r="I189" s="156"/>
      <c r="J189" s="1"/>
      <c r="K189" s="1"/>
      <c r="L189" s="1"/>
      <c r="M189" s="1"/>
      <c r="N189" s="1"/>
      <c r="O189" s="1"/>
      <c r="P189" s="1"/>
      <c r="Q189" s="1"/>
      <c r="R189" s="1"/>
      <c r="S189" s="1"/>
      <c r="T189" s="1"/>
      <c r="U189" s="1"/>
      <c r="V189" s="1"/>
      <c r="W189" s="1"/>
      <c r="X189" s="1"/>
      <c r="Y189" s="1"/>
      <c r="Z189" s="1"/>
    </row>
    <row r="190" spans="1:26">
      <c r="A190" s="156"/>
      <c r="B190" s="155"/>
      <c r="C190" s="170"/>
      <c r="D190" s="155"/>
      <c r="E190" s="155"/>
      <c r="F190" s="156"/>
      <c r="G190" s="155"/>
      <c r="H190" s="155"/>
      <c r="I190" s="156"/>
      <c r="J190" s="1"/>
      <c r="K190" s="1"/>
      <c r="L190" s="1"/>
      <c r="M190" s="1"/>
      <c r="N190" s="1"/>
      <c r="O190" s="1"/>
      <c r="P190" s="1"/>
      <c r="Q190" s="1"/>
      <c r="R190" s="1"/>
      <c r="S190" s="1"/>
      <c r="T190" s="1"/>
      <c r="U190" s="1"/>
      <c r="V190" s="1"/>
      <c r="W190" s="1"/>
      <c r="X190" s="1"/>
      <c r="Y190" s="1"/>
      <c r="Z190" s="1"/>
    </row>
    <row r="191" spans="1:26">
      <c r="A191" s="156"/>
      <c r="B191" s="155"/>
      <c r="C191" s="170"/>
      <c r="D191" s="155"/>
      <c r="E191" s="155"/>
      <c r="F191" s="156"/>
      <c r="G191" s="155"/>
      <c r="H191" s="155"/>
      <c r="I191" s="156"/>
      <c r="J191" s="1"/>
      <c r="K191" s="1"/>
      <c r="L191" s="1"/>
      <c r="M191" s="1"/>
      <c r="N191" s="1"/>
      <c r="O191" s="1"/>
      <c r="P191" s="1"/>
      <c r="Q191" s="1"/>
      <c r="R191" s="1"/>
      <c r="S191" s="1"/>
      <c r="T191" s="1"/>
      <c r="U191" s="1"/>
      <c r="V191" s="1"/>
      <c r="W191" s="1"/>
      <c r="X191" s="1"/>
      <c r="Y191" s="1"/>
      <c r="Z191" s="1"/>
    </row>
    <row r="192" spans="1:26">
      <c r="A192" s="156"/>
      <c r="B192" s="155"/>
      <c r="C192" s="170"/>
      <c r="D192" s="155"/>
      <c r="E192" s="155"/>
      <c r="F192" s="156"/>
      <c r="G192" s="155"/>
      <c r="H192" s="155"/>
      <c r="I192" s="156"/>
      <c r="J192" s="1"/>
      <c r="K192" s="1"/>
      <c r="L192" s="1"/>
      <c r="M192" s="1"/>
      <c r="N192" s="1"/>
      <c r="O192" s="1"/>
      <c r="P192" s="1"/>
      <c r="Q192" s="1"/>
      <c r="R192" s="1"/>
      <c r="S192" s="1"/>
      <c r="T192" s="1"/>
      <c r="U192" s="1"/>
      <c r="V192" s="1"/>
      <c r="W192" s="1"/>
      <c r="X192" s="1"/>
      <c r="Y192" s="1"/>
      <c r="Z192" s="1"/>
    </row>
    <row r="193" spans="1:26">
      <c r="A193" s="156"/>
      <c r="B193" s="155"/>
      <c r="C193" s="170"/>
      <c r="D193" s="155"/>
      <c r="E193" s="155"/>
      <c r="F193" s="156"/>
      <c r="G193" s="155"/>
      <c r="H193" s="155"/>
      <c r="I193" s="156"/>
      <c r="J193" s="1"/>
      <c r="K193" s="1"/>
      <c r="L193" s="1"/>
      <c r="M193" s="1"/>
      <c r="N193" s="1"/>
      <c r="O193" s="1"/>
      <c r="P193" s="1"/>
      <c r="Q193" s="1"/>
      <c r="R193" s="1"/>
      <c r="S193" s="1"/>
      <c r="T193" s="1"/>
      <c r="U193" s="1"/>
      <c r="V193" s="1"/>
      <c r="W193" s="1"/>
      <c r="X193" s="1"/>
      <c r="Y193" s="1"/>
      <c r="Z193" s="1"/>
    </row>
    <row r="194" spans="1:26">
      <c r="A194" s="156"/>
      <c r="B194" s="155"/>
      <c r="C194" s="170"/>
      <c r="D194" s="155"/>
      <c r="E194" s="155"/>
      <c r="F194" s="156"/>
      <c r="G194" s="155"/>
      <c r="H194" s="155"/>
      <c r="I194" s="156"/>
      <c r="J194" s="1"/>
      <c r="K194" s="1"/>
      <c r="L194" s="1"/>
      <c r="M194" s="1"/>
      <c r="N194" s="1"/>
      <c r="O194" s="1"/>
      <c r="P194" s="1"/>
      <c r="Q194" s="1"/>
      <c r="R194" s="1"/>
      <c r="S194" s="1"/>
      <c r="T194" s="1"/>
      <c r="U194" s="1"/>
      <c r="V194" s="1"/>
      <c r="W194" s="1"/>
      <c r="X194" s="1"/>
      <c r="Y194" s="1"/>
      <c r="Z194" s="1"/>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sheetData>
  <mergeCells count="45">
    <mergeCell ref="H22:H23"/>
    <mergeCell ref="H25:H26"/>
    <mergeCell ref="H27:H28"/>
    <mergeCell ref="C5:G5"/>
    <mergeCell ref="B9:H9"/>
    <mergeCell ref="B13:H13"/>
    <mergeCell ref="B16:H16"/>
    <mergeCell ref="B21:H21"/>
    <mergeCell ref="H6:H8"/>
    <mergeCell ref="H10:H12"/>
    <mergeCell ref="H14:H15"/>
    <mergeCell ref="H17:H18"/>
    <mergeCell ref="H19:H20"/>
    <mergeCell ref="B79:C79"/>
    <mergeCell ref="A82:C82"/>
    <mergeCell ref="A6:A16"/>
    <mergeCell ref="A17:A21"/>
    <mergeCell ref="A22:A31"/>
    <mergeCell ref="B42:H43"/>
    <mergeCell ref="B36:H37"/>
    <mergeCell ref="B57:H58"/>
    <mergeCell ref="B62:H63"/>
    <mergeCell ref="B66:H68"/>
    <mergeCell ref="B71:H73"/>
    <mergeCell ref="B76:H78"/>
    <mergeCell ref="B48:H49"/>
    <mergeCell ref="B53:H54"/>
    <mergeCell ref="B55:C55"/>
    <mergeCell ref="B59:C59"/>
    <mergeCell ref="H30:H31"/>
    <mergeCell ref="A1:H3"/>
    <mergeCell ref="B24:H24"/>
    <mergeCell ref="B29:H29"/>
    <mergeCell ref="B74:C74"/>
    <mergeCell ref="B61:D61"/>
    <mergeCell ref="B64:C64"/>
    <mergeCell ref="B69:C69"/>
    <mergeCell ref="B40:C40"/>
    <mergeCell ref="B44:C44"/>
    <mergeCell ref="B46:C46"/>
    <mergeCell ref="B50:C50"/>
    <mergeCell ref="B52:D52"/>
    <mergeCell ref="B33:C33"/>
    <mergeCell ref="B35:D35"/>
    <mergeCell ref="B38:C38"/>
  </mergeCells>
  <phoneticPr fontId="105" type="noConversion"/>
  <pageMargins left="0.7" right="0.7" top="0.75" bottom="0.75" header="0.3" footer="0.3"/>
  <pageSetup paperSize="9"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01"/>
  <sheetViews>
    <sheetView workbookViewId="0">
      <selection activeCell="N61" sqref="N61"/>
    </sheetView>
  </sheetViews>
  <sheetFormatPr defaultColWidth="8.6875" defaultRowHeight="15.75"/>
  <cols>
    <col min="1" max="1" width="11.4375" customWidth="1"/>
    <col min="2" max="2" width="5.4375" customWidth="1"/>
    <col min="3" max="3" width="11.4375" customWidth="1"/>
    <col min="4" max="4" width="10.5" customWidth="1"/>
    <col min="5" max="5" width="16.375" bestFit="1" customWidth="1"/>
    <col min="6" max="8" width="10.5625" customWidth="1"/>
    <col min="9" max="9" width="14.1875" customWidth="1"/>
    <col min="10" max="26" width="11.4375" customWidth="1"/>
    <col min="27" max="27" width="10.4375" customWidth="1"/>
  </cols>
  <sheetData>
    <row r="1" spans="1:27">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85"/>
    </row>
    <row r="2" spans="1:27">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85"/>
    </row>
    <row r="3" spans="1:27">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85"/>
    </row>
    <row r="4" spans="1:27" hidden="1">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85"/>
    </row>
    <row r="5" spans="1:27" hidden="1">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85"/>
    </row>
    <row r="6" spans="1:27" ht="32.25" customHeight="1">
      <c r="A6" s="545" t="s">
        <v>333</v>
      </c>
      <c r="B6" s="546"/>
      <c r="C6" s="546"/>
      <c r="D6" s="546"/>
      <c r="E6" s="546"/>
      <c r="F6" s="546"/>
      <c r="G6" s="546"/>
      <c r="H6" s="546"/>
      <c r="I6" s="546"/>
      <c r="J6" s="546"/>
      <c r="K6" s="154"/>
      <c r="L6" s="154"/>
      <c r="M6" s="154"/>
      <c r="N6" s="154"/>
      <c r="O6" s="154"/>
      <c r="P6" s="154"/>
      <c r="Q6" s="154"/>
      <c r="R6" s="154"/>
      <c r="S6" s="154"/>
      <c r="T6" s="154"/>
      <c r="U6" s="154"/>
      <c r="V6" s="154"/>
      <c r="W6" s="154"/>
      <c r="X6" s="154"/>
      <c r="Y6" s="154"/>
      <c r="Z6" s="154"/>
      <c r="AA6" s="185"/>
    </row>
    <row r="7" spans="1:27">
      <c r="A7" s="154"/>
      <c r="B7" s="154"/>
      <c r="C7" s="154"/>
      <c r="D7" s="154"/>
      <c r="E7" s="155"/>
      <c r="F7" s="154"/>
      <c r="G7" s="547" t="s">
        <v>334</v>
      </c>
      <c r="H7" s="548"/>
      <c r="I7" s="180">
        <f ca="1">TODAY()+15</f>
        <v>44561</v>
      </c>
      <c r="J7" s="154"/>
      <c r="K7" s="154"/>
      <c r="L7" s="154"/>
      <c r="M7" s="154"/>
      <c r="N7" s="154"/>
      <c r="O7" s="154"/>
      <c r="P7" s="154"/>
      <c r="Q7" s="154"/>
      <c r="R7" s="154"/>
      <c r="S7" s="154"/>
      <c r="T7" s="154"/>
      <c r="U7" s="154"/>
      <c r="V7" s="154"/>
      <c r="W7" s="154"/>
      <c r="X7" s="154"/>
      <c r="Y7" s="154"/>
      <c r="Z7" s="154"/>
      <c r="AA7" s="185"/>
    </row>
    <row r="8" spans="1:27" ht="16.149999999999999">
      <c r="A8" s="549" t="s">
        <v>335</v>
      </c>
      <c r="B8" s="488"/>
      <c r="C8" s="156"/>
      <c r="D8" s="156"/>
      <c r="E8" s="156"/>
      <c r="F8" s="156"/>
      <c r="G8" s="156"/>
      <c r="H8" s="156"/>
      <c r="I8" s="156"/>
      <c r="J8" s="154"/>
      <c r="K8" s="154"/>
      <c r="L8" s="154"/>
      <c r="M8" s="154"/>
      <c r="N8" s="154"/>
      <c r="O8" s="154"/>
      <c r="P8" s="154"/>
      <c r="Q8" s="154"/>
      <c r="R8" s="154"/>
      <c r="S8" s="154"/>
      <c r="T8" s="154"/>
      <c r="U8" s="154"/>
      <c r="V8" s="154"/>
      <c r="W8" s="154"/>
      <c r="X8" s="154"/>
      <c r="Y8" s="154"/>
      <c r="Z8" s="154"/>
      <c r="AA8" s="185"/>
    </row>
    <row r="9" spans="1:27">
      <c r="A9" s="156"/>
      <c r="B9" s="156" t="s">
        <v>336</v>
      </c>
      <c r="C9" s="156"/>
      <c r="D9" s="156"/>
      <c r="E9" s="156"/>
      <c r="F9" s="156"/>
      <c r="G9" s="156"/>
      <c r="H9" s="156"/>
      <c r="I9" s="156"/>
      <c r="J9" s="154"/>
      <c r="K9" s="154"/>
      <c r="L9" s="154"/>
      <c r="M9" s="154"/>
      <c r="N9" s="154"/>
      <c r="O9" s="154"/>
      <c r="P9" s="154"/>
      <c r="Q9" s="154"/>
      <c r="R9" s="154"/>
      <c r="S9" s="154"/>
      <c r="T9" s="154"/>
      <c r="U9" s="154"/>
      <c r="V9" s="154"/>
      <c r="W9" s="154"/>
      <c r="X9" s="154"/>
      <c r="Y9" s="154"/>
      <c r="Z9" s="154"/>
      <c r="AA9" s="185"/>
    </row>
    <row r="10" spans="1:27">
      <c r="A10" s="156"/>
      <c r="B10" s="156" t="s">
        <v>337</v>
      </c>
      <c r="C10" s="156"/>
      <c r="D10" s="156"/>
      <c r="E10" s="156"/>
      <c r="F10" s="156"/>
      <c r="G10" s="156"/>
      <c r="H10" s="156"/>
      <c r="I10" s="156"/>
      <c r="J10" s="154"/>
      <c r="K10" s="154"/>
      <c r="L10" s="154"/>
      <c r="M10" s="154"/>
      <c r="N10" s="154"/>
      <c r="O10" s="154"/>
      <c r="P10" s="154"/>
      <c r="Q10" s="154"/>
      <c r="R10" s="154"/>
      <c r="S10" s="154"/>
      <c r="T10" s="154"/>
      <c r="U10" s="154"/>
      <c r="V10" s="154"/>
      <c r="W10" s="154"/>
      <c r="X10" s="154"/>
      <c r="Y10" s="154"/>
      <c r="Z10" s="154"/>
      <c r="AA10" s="185"/>
    </row>
    <row r="11" spans="1:27">
      <c r="A11" s="156"/>
      <c r="B11" s="156" t="s">
        <v>338</v>
      </c>
      <c r="C11" s="156"/>
      <c r="D11" s="156"/>
      <c r="E11" s="156"/>
      <c r="F11" s="156"/>
      <c r="G11" s="156"/>
      <c r="H11" s="156"/>
      <c r="I11" s="156"/>
      <c r="J11" s="154"/>
      <c r="K11" s="154"/>
      <c r="L11" s="154"/>
      <c r="M11" s="154"/>
      <c r="N11" s="154"/>
      <c r="O11" s="154"/>
      <c r="P11" s="154"/>
      <c r="Q11" s="154"/>
      <c r="R11" s="154"/>
      <c r="S11" s="154"/>
      <c r="T11" s="154"/>
      <c r="U11" s="154"/>
      <c r="V11" s="154"/>
      <c r="W11" s="154"/>
      <c r="X11" s="154"/>
      <c r="Y11" s="154"/>
      <c r="Z11" s="154"/>
      <c r="AA11" s="185"/>
    </row>
    <row r="12" spans="1:27" ht="16.149999999999999">
      <c r="A12" s="156"/>
      <c r="B12" s="157" t="s">
        <v>12</v>
      </c>
      <c r="C12" s="542" t="s">
        <v>339</v>
      </c>
      <c r="D12" s="537"/>
      <c r="E12" s="537"/>
      <c r="F12" s="537"/>
      <c r="G12" s="537"/>
      <c r="H12" s="537"/>
      <c r="I12" s="157" t="str">
        <f>'输入1-风险测评表'!B99</f>
        <v>进取型</v>
      </c>
      <c r="J12" s="157"/>
      <c r="K12" s="154"/>
      <c r="L12" s="154"/>
      <c r="M12" s="154"/>
      <c r="N12" s="154"/>
      <c r="O12" s="154"/>
      <c r="P12" s="154"/>
      <c r="Q12" s="154"/>
      <c r="R12" s="154"/>
      <c r="S12" s="154"/>
      <c r="T12" s="154"/>
      <c r="U12" s="154"/>
      <c r="V12" s="154"/>
      <c r="W12" s="154"/>
      <c r="X12" s="154"/>
      <c r="Y12" s="154"/>
      <c r="Z12" s="154"/>
      <c r="AA12" s="185"/>
    </row>
    <row r="13" spans="1:27" ht="16.149999999999999">
      <c r="A13" s="156"/>
      <c r="B13" s="158" t="s">
        <v>27</v>
      </c>
      <c r="C13" s="542" t="s">
        <v>340</v>
      </c>
      <c r="D13" s="537"/>
      <c r="E13" s="537"/>
      <c r="F13" s="537"/>
      <c r="G13" s="537"/>
      <c r="H13" s="537"/>
      <c r="I13" s="181">
        <f>'输出1-比率分析'!C31</f>
        <v>0.28846153846153844</v>
      </c>
      <c r="J13" s="158"/>
      <c r="K13" s="154"/>
      <c r="L13" s="154"/>
      <c r="M13" s="154"/>
      <c r="N13" s="154"/>
      <c r="O13" s="154"/>
      <c r="P13" s="154"/>
      <c r="Q13" s="154"/>
      <c r="R13" s="154"/>
      <c r="S13" s="154"/>
      <c r="T13" s="154"/>
      <c r="U13" s="154"/>
      <c r="V13" s="154"/>
      <c r="W13" s="154"/>
      <c r="X13" s="154"/>
      <c r="Y13" s="154"/>
      <c r="Z13" s="154"/>
      <c r="AA13" s="185"/>
    </row>
    <row r="14" spans="1:27">
      <c r="A14" s="156"/>
      <c r="B14" s="525" t="s">
        <v>34</v>
      </c>
      <c r="C14" s="529" t="s">
        <v>341</v>
      </c>
      <c r="D14" s="530"/>
      <c r="E14" s="530"/>
      <c r="F14" s="530"/>
      <c r="G14" s="530"/>
      <c r="H14" s="530"/>
      <c r="I14" s="527">
        <f>'输出2.2-资产配置建议书'!C8</f>
        <v>0.1</v>
      </c>
      <c r="J14" s="157"/>
      <c r="K14" s="154"/>
      <c r="L14" s="154"/>
      <c r="M14" s="154"/>
      <c r="N14" s="154"/>
      <c r="O14" s="154"/>
      <c r="P14" s="154"/>
      <c r="Q14" s="154"/>
      <c r="R14" s="154"/>
      <c r="S14" s="154"/>
      <c r="T14" s="154"/>
      <c r="U14" s="154"/>
      <c r="V14" s="154"/>
      <c r="W14" s="154"/>
      <c r="X14" s="154"/>
      <c r="Y14" s="154"/>
      <c r="Z14" s="154"/>
      <c r="AA14" s="185"/>
    </row>
    <row r="15" spans="1:27">
      <c r="A15" s="156"/>
      <c r="B15" s="526"/>
      <c r="C15" s="531"/>
      <c r="D15" s="531"/>
      <c r="E15" s="531"/>
      <c r="F15" s="531"/>
      <c r="G15" s="531"/>
      <c r="H15" s="531"/>
      <c r="I15" s="528"/>
      <c r="J15" s="159"/>
      <c r="K15" s="154"/>
      <c r="L15" s="154"/>
      <c r="M15" s="154"/>
      <c r="N15" s="154"/>
      <c r="O15" s="154"/>
      <c r="P15" s="154"/>
      <c r="Q15" s="154"/>
      <c r="R15" s="154"/>
      <c r="S15" s="154"/>
      <c r="T15" s="154"/>
      <c r="U15" s="154"/>
      <c r="V15" s="154"/>
      <c r="W15" s="154"/>
      <c r="X15" s="154"/>
      <c r="Y15" s="154"/>
      <c r="Z15" s="154"/>
      <c r="AA15" s="185"/>
    </row>
    <row r="16" spans="1:27" ht="16.149999999999999">
      <c r="A16" s="156"/>
      <c r="B16" s="159" t="s">
        <v>40</v>
      </c>
      <c r="C16" s="541" t="s">
        <v>342</v>
      </c>
      <c r="D16" s="526"/>
      <c r="E16" s="526"/>
      <c r="F16" s="526"/>
      <c r="G16" s="526"/>
      <c r="H16" s="526"/>
      <c r="I16" s="182">
        <f>'输入2-家庭资产负债表'!B10+'输入2-家庭资产负债表'!B4</f>
        <v>2380000</v>
      </c>
      <c r="J16" s="159"/>
      <c r="K16" s="154"/>
      <c r="L16" s="154"/>
      <c r="M16" s="154"/>
      <c r="N16" s="154"/>
      <c r="O16" s="154"/>
      <c r="P16" s="154"/>
      <c r="Q16" s="154"/>
      <c r="R16" s="154"/>
      <c r="S16" s="154"/>
      <c r="T16" s="154"/>
      <c r="U16" s="154"/>
      <c r="V16" s="154"/>
      <c r="W16" s="154"/>
      <c r="X16" s="154"/>
      <c r="Y16" s="154"/>
      <c r="Z16" s="154"/>
      <c r="AA16" s="185"/>
    </row>
    <row r="17" spans="1:27" ht="16.149999999999999">
      <c r="A17" s="156"/>
      <c r="B17" s="157" t="s">
        <v>46</v>
      </c>
      <c r="C17" s="542" t="s">
        <v>343</v>
      </c>
      <c r="D17" s="537"/>
      <c r="E17" s="537"/>
      <c r="F17" s="537"/>
      <c r="G17" s="537"/>
      <c r="H17" s="537"/>
      <c r="I17" s="157"/>
      <c r="J17" s="157"/>
      <c r="K17" s="154"/>
      <c r="L17" s="154"/>
      <c r="M17" s="154"/>
      <c r="N17" s="154"/>
      <c r="O17" s="154"/>
      <c r="P17" s="154"/>
      <c r="Q17" s="154"/>
      <c r="R17" s="154"/>
      <c r="S17" s="154"/>
      <c r="T17" s="154"/>
      <c r="U17" s="154"/>
      <c r="V17" s="154"/>
      <c r="W17" s="154"/>
      <c r="X17" s="154"/>
      <c r="Y17" s="154"/>
      <c r="Z17" s="154"/>
      <c r="AA17" s="185"/>
    </row>
    <row r="18" spans="1:27" ht="16.149999999999999">
      <c r="A18" s="156"/>
      <c r="B18" s="156"/>
      <c r="C18" s="535" t="s">
        <v>344</v>
      </c>
      <c r="D18" s="536"/>
      <c r="E18" s="155" t="s">
        <v>345</v>
      </c>
      <c r="F18" s="535" t="s">
        <v>346</v>
      </c>
      <c r="G18" s="536"/>
      <c r="H18" s="155" t="s">
        <v>345</v>
      </c>
      <c r="I18" s="155" t="s">
        <v>347</v>
      </c>
      <c r="J18" s="155" t="s">
        <v>345</v>
      </c>
      <c r="K18" s="154"/>
      <c r="L18" s="154"/>
      <c r="M18" s="154"/>
      <c r="N18" s="154"/>
      <c r="O18" s="154"/>
      <c r="P18" s="154"/>
      <c r="Q18" s="154"/>
      <c r="R18" s="154"/>
      <c r="S18" s="154"/>
      <c r="T18" s="154"/>
      <c r="U18" s="154"/>
      <c r="V18" s="154"/>
      <c r="W18" s="154"/>
      <c r="X18" s="154"/>
      <c r="Y18" s="154"/>
      <c r="Z18" s="154"/>
      <c r="AA18" s="185"/>
    </row>
    <row r="19" spans="1:27" ht="16.149999999999999">
      <c r="A19" s="156"/>
      <c r="B19" s="159"/>
      <c r="C19" s="538" t="s">
        <v>250</v>
      </c>
      <c r="D19" s="526"/>
      <c r="E19" s="161">
        <f>'输出2.2-资产配置建议书'!B13+'输出2.2-资产配置建议书'!D13</f>
        <v>0.8</v>
      </c>
      <c r="F19" s="543" t="s">
        <v>251</v>
      </c>
      <c r="G19" s="544"/>
      <c r="H19" s="161">
        <f>'输出2.2-资产配置建议书'!F13+'输出2.2-资产配置建议书'!H13</f>
        <v>0.1</v>
      </c>
      <c r="I19" s="159" t="s">
        <v>252</v>
      </c>
      <c r="J19" s="161">
        <f>'输出2.2-资产配置建议书'!J13</f>
        <v>0.1</v>
      </c>
      <c r="K19" s="154"/>
      <c r="L19" s="154"/>
      <c r="M19" s="154"/>
      <c r="N19" s="154"/>
      <c r="O19" s="154"/>
      <c r="P19" s="154"/>
      <c r="Q19" s="154"/>
      <c r="R19" s="154"/>
      <c r="S19" s="154"/>
      <c r="T19" s="154"/>
      <c r="U19" s="154"/>
      <c r="V19" s="154"/>
      <c r="W19" s="154"/>
      <c r="X19" s="154"/>
      <c r="Y19" s="154"/>
      <c r="Z19" s="154"/>
      <c r="AA19" s="185"/>
    </row>
    <row r="20" spans="1:27">
      <c r="A20" s="156"/>
      <c r="B20" s="157" t="s">
        <v>52</v>
      </c>
      <c r="C20" s="163" t="s">
        <v>348</v>
      </c>
      <c r="D20" s="157"/>
      <c r="E20" s="157"/>
      <c r="F20" s="157"/>
      <c r="G20" s="157"/>
      <c r="H20" s="157"/>
      <c r="I20" s="157"/>
      <c r="J20" s="157"/>
      <c r="K20" s="154"/>
      <c r="L20" s="154"/>
      <c r="M20" s="154"/>
      <c r="N20" s="154"/>
      <c r="O20" s="154"/>
      <c r="P20" s="154"/>
      <c r="Q20" s="154"/>
      <c r="R20" s="154"/>
      <c r="S20" s="154"/>
      <c r="T20" s="154"/>
      <c r="U20" s="154"/>
      <c r="V20" s="154"/>
      <c r="W20" s="154"/>
      <c r="X20" s="154"/>
      <c r="Y20" s="154"/>
      <c r="Z20" s="154"/>
      <c r="AA20" s="185"/>
    </row>
    <row r="21" spans="1:27" ht="16.149999999999999">
      <c r="A21" s="156"/>
      <c r="B21" s="156"/>
      <c r="C21" s="156"/>
      <c r="D21" s="156"/>
      <c r="E21" s="535" t="s">
        <v>349</v>
      </c>
      <c r="F21" s="536"/>
      <c r="G21" s="156" t="s">
        <v>350</v>
      </c>
      <c r="H21" s="156"/>
      <c r="I21" s="155" t="s">
        <v>351</v>
      </c>
      <c r="J21" s="156"/>
      <c r="K21" s="154"/>
      <c r="L21" s="154"/>
      <c r="M21" s="154"/>
      <c r="N21" s="154"/>
      <c r="O21" s="154"/>
      <c r="P21" s="154"/>
      <c r="Q21" s="154"/>
      <c r="R21" s="154"/>
      <c r="S21" s="154"/>
      <c r="T21" s="154"/>
      <c r="U21" s="154"/>
      <c r="V21" s="154"/>
      <c r="W21" s="154"/>
      <c r="X21" s="154"/>
      <c r="Y21" s="154"/>
      <c r="Z21" s="154"/>
      <c r="AA21" s="185"/>
    </row>
    <row r="22" spans="1:27" ht="16.149999999999999">
      <c r="A22" s="156"/>
      <c r="B22" s="156"/>
      <c r="C22" s="525" t="s">
        <v>352</v>
      </c>
      <c r="D22" s="537"/>
      <c r="E22" s="411" t="s">
        <v>600</v>
      </c>
      <c r="F22" s="164"/>
      <c r="G22" s="165">
        <f>'输出2.2-资产配置建议书'!B13</f>
        <v>0.4</v>
      </c>
      <c r="H22" s="157"/>
      <c r="I22" s="183">
        <f>'输出2.2-资产配置建议书'!B18</f>
        <v>872000</v>
      </c>
      <c r="J22" s="165"/>
      <c r="K22" s="154"/>
      <c r="L22" s="154"/>
      <c r="M22" s="154"/>
      <c r="N22" s="154"/>
      <c r="O22" s="154"/>
      <c r="P22" s="154"/>
      <c r="Q22" s="154"/>
      <c r="R22" s="154"/>
      <c r="S22" s="154"/>
      <c r="T22" s="154"/>
      <c r="U22" s="154"/>
      <c r="V22" s="154"/>
      <c r="W22" s="154"/>
      <c r="X22" s="154"/>
      <c r="Y22" s="154"/>
      <c r="Z22" s="154"/>
      <c r="AA22" s="185"/>
    </row>
    <row r="23" spans="1:27" ht="16.149999999999999">
      <c r="A23" s="156"/>
      <c r="B23" s="156"/>
      <c r="C23" s="160"/>
      <c r="D23" s="160"/>
      <c r="E23" s="412" t="s">
        <v>601</v>
      </c>
      <c r="F23" s="166"/>
      <c r="G23" s="161">
        <f>'输出2.2-资产配置建议书'!D13</f>
        <v>0.4</v>
      </c>
      <c r="H23" s="159"/>
      <c r="I23" s="184">
        <f>'输出2.2-资产配置建议书'!D18</f>
        <v>872000</v>
      </c>
      <c r="J23" s="161"/>
      <c r="K23" s="154"/>
      <c r="L23" s="154"/>
      <c r="M23" s="154"/>
      <c r="N23" s="154"/>
      <c r="O23" s="154"/>
      <c r="P23" s="154"/>
      <c r="Q23" s="154"/>
      <c r="R23" s="154"/>
      <c r="S23" s="154"/>
      <c r="T23" s="154"/>
      <c r="U23" s="154"/>
      <c r="V23" s="154"/>
      <c r="W23" s="154"/>
      <c r="X23" s="154"/>
      <c r="Y23" s="154"/>
      <c r="Z23" s="154"/>
      <c r="AA23" s="185"/>
    </row>
    <row r="24" spans="1:27" ht="16.149999999999999">
      <c r="A24" s="156"/>
      <c r="B24" s="156"/>
      <c r="C24" s="525" t="s">
        <v>353</v>
      </c>
      <c r="D24" s="537"/>
      <c r="E24" s="411" t="s">
        <v>602</v>
      </c>
      <c r="F24" s="164"/>
      <c r="G24" s="165">
        <f>'输出2.2-资产配置建议书'!F13</f>
        <v>0.1</v>
      </c>
      <c r="H24" s="157"/>
      <c r="I24" s="183">
        <f>'输出2.2-资产配置建议书'!F18</f>
        <v>218000</v>
      </c>
      <c r="J24" s="165"/>
      <c r="K24" s="154"/>
      <c r="L24" s="154"/>
      <c r="M24" s="154"/>
      <c r="N24" s="154"/>
      <c r="O24" s="154"/>
      <c r="P24" s="154"/>
      <c r="Q24" s="154"/>
      <c r="R24" s="154"/>
      <c r="S24" s="154"/>
      <c r="T24" s="154"/>
      <c r="U24" s="154"/>
      <c r="V24" s="154"/>
      <c r="W24" s="154"/>
      <c r="X24" s="154"/>
      <c r="Y24" s="154"/>
      <c r="Z24" s="154"/>
      <c r="AA24" s="185"/>
    </row>
    <row r="25" spans="1:27" ht="16.149999999999999">
      <c r="A25" s="156"/>
      <c r="B25" s="156"/>
      <c r="C25" s="160"/>
      <c r="D25" s="160"/>
      <c r="E25" s="412" t="s">
        <v>603</v>
      </c>
      <c r="F25" s="166"/>
      <c r="G25" s="161">
        <f>'输出2.2-资产配置建议书'!H13</f>
        <v>0</v>
      </c>
      <c r="H25" s="159"/>
      <c r="I25" s="184">
        <f>'输出2.2-资产配置建议书'!H18</f>
        <v>0</v>
      </c>
      <c r="J25" s="161"/>
      <c r="K25" s="154"/>
      <c r="L25" s="154"/>
      <c r="M25" s="154"/>
      <c r="N25" s="154"/>
      <c r="O25" s="154"/>
      <c r="P25" s="154"/>
      <c r="Q25" s="154"/>
      <c r="R25" s="154"/>
      <c r="S25" s="154"/>
      <c r="T25" s="154"/>
      <c r="U25" s="154"/>
      <c r="V25" s="154"/>
      <c r="W25" s="154"/>
      <c r="X25" s="154"/>
      <c r="Y25" s="154"/>
      <c r="Z25" s="154"/>
      <c r="AA25" s="185"/>
    </row>
    <row r="26" spans="1:27" ht="16.149999999999999">
      <c r="A26" s="156"/>
      <c r="B26" s="159"/>
      <c r="C26" s="538" t="s">
        <v>354</v>
      </c>
      <c r="D26" s="526"/>
      <c r="E26" s="158" t="s">
        <v>256</v>
      </c>
      <c r="F26" s="167"/>
      <c r="G26" s="161">
        <f>'输出2.2-资产配置建议书'!J13</f>
        <v>0.1</v>
      </c>
      <c r="H26" s="159"/>
      <c r="I26" s="184">
        <f>'输出2.2-资产配置建议书'!J18</f>
        <v>218000</v>
      </c>
      <c r="J26" s="159"/>
      <c r="K26" s="154"/>
      <c r="L26" s="154"/>
      <c r="M26" s="154"/>
      <c r="N26" s="154"/>
      <c r="O26" s="154"/>
      <c r="P26" s="154"/>
      <c r="Q26" s="154"/>
      <c r="R26" s="154"/>
      <c r="S26" s="154"/>
      <c r="T26" s="154"/>
      <c r="U26" s="154"/>
      <c r="V26" s="154"/>
      <c r="W26" s="154"/>
      <c r="X26" s="154"/>
      <c r="Y26" s="154"/>
      <c r="Z26" s="154"/>
      <c r="AA26" s="185"/>
    </row>
    <row r="27" spans="1:27">
      <c r="A27" s="156"/>
      <c r="B27" s="157" t="s">
        <v>58</v>
      </c>
      <c r="C27" s="163" t="s">
        <v>355</v>
      </c>
      <c r="D27" s="157"/>
      <c r="E27" s="157"/>
      <c r="F27" s="157"/>
      <c r="G27" s="157"/>
      <c r="H27" s="157"/>
      <c r="I27" s="157"/>
      <c r="J27" s="157"/>
      <c r="K27" s="154"/>
      <c r="L27" s="154"/>
      <c r="M27" s="154"/>
      <c r="N27" s="154"/>
      <c r="O27" s="154"/>
      <c r="P27" s="154"/>
      <c r="Q27" s="154"/>
      <c r="R27" s="154"/>
      <c r="S27" s="154"/>
      <c r="T27" s="154"/>
      <c r="U27" s="154"/>
      <c r="V27" s="154"/>
      <c r="W27" s="154"/>
      <c r="X27" s="154"/>
      <c r="Y27" s="154"/>
      <c r="Z27" s="154"/>
      <c r="AA27" s="185"/>
    </row>
    <row r="28" spans="1:27">
      <c r="A28" s="156"/>
      <c r="B28" s="156"/>
      <c r="C28" s="156"/>
      <c r="D28" s="156"/>
      <c r="E28" s="11" t="s">
        <v>356</v>
      </c>
      <c r="F28" s="155"/>
      <c r="G28" s="11" t="s">
        <v>357</v>
      </c>
      <c r="H28" s="155"/>
      <c r="I28" s="11" t="s">
        <v>358</v>
      </c>
      <c r="J28" s="156"/>
      <c r="K28" s="154"/>
      <c r="L28" s="154"/>
      <c r="M28" s="154"/>
      <c r="N28" s="154"/>
      <c r="O28" s="154"/>
      <c r="P28" s="154"/>
      <c r="Q28" s="154"/>
      <c r="R28" s="154"/>
      <c r="S28" s="154"/>
      <c r="T28" s="154"/>
      <c r="U28" s="154"/>
      <c r="V28" s="154"/>
      <c r="W28" s="154"/>
      <c r="X28" s="154"/>
      <c r="Y28" s="154"/>
      <c r="Z28" s="154"/>
      <c r="AA28" s="185"/>
    </row>
    <row r="29" spans="1:27" ht="16.149999999999999">
      <c r="A29" s="156"/>
      <c r="B29" s="157"/>
      <c r="C29" s="539" t="s">
        <v>282</v>
      </c>
      <c r="D29" s="540"/>
      <c r="E29" s="13">
        <f>'输出1-比率分析'!C18</f>
        <v>1.5999680006399872</v>
      </c>
      <c r="F29" s="157"/>
      <c r="G29" s="13">
        <f>公募基金配置结果试算表!D66</f>
        <v>4.359912801743965</v>
      </c>
      <c r="H29" s="157"/>
      <c r="I29" s="13">
        <f t="shared" ref="I29:I34" si="0">G29/E29-1</f>
        <v>1.7250000000000001</v>
      </c>
      <c r="J29" s="157"/>
      <c r="K29" s="154"/>
      <c r="L29" s="154"/>
      <c r="M29" s="154"/>
      <c r="N29" s="154"/>
      <c r="O29" s="154"/>
      <c r="P29" s="154"/>
      <c r="Q29" s="154"/>
      <c r="R29" s="154"/>
      <c r="S29" s="154"/>
      <c r="T29" s="154"/>
      <c r="U29" s="154"/>
      <c r="V29" s="154"/>
      <c r="W29" s="154"/>
      <c r="X29" s="154"/>
      <c r="Y29" s="154"/>
      <c r="Z29" s="154"/>
      <c r="AA29" s="185"/>
    </row>
    <row r="30" spans="1:27" ht="16.149999999999999">
      <c r="A30" s="156"/>
      <c r="B30" s="156"/>
      <c r="C30" s="523" t="s">
        <v>359</v>
      </c>
      <c r="D30" s="488"/>
      <c r="E30" s="168">
        <f>'输出1-比率分析'!C20</f>
        <v>0.92307692307692302</v>
      </c>
      <c r="F30" s="169"/>
      <c r="G30" s="168">
        <f>公募基金配置结果试算表!D68</f>
        <v>2.5153846153846153</v>
      </c>
      <c r="H30" s="156"/>
      <c r="I30" s="170">
        <f t="shared" si="0"/>
        <v>1.7250000000000001</v>
      </c>
      <c r="J30" s="156"/>
      <c r="K30" s="154"/>
      <c r="L30" s="154"/>
      <c r="M30" s="154"/>
      <c r="N30" s="154"/>
      <c r="O30" s="154"/>
      <c r="P30" s="154"/>
      <c r="Q30" s="154"/>
      <c r="R30" s="154"/>
      <c r="S30" s="154"/>
      <c r="T30" s="154"/>
      <c r="U30" s="154"/>
      <c r="V30" s="154"/>
      <c r="W30" s="154"/>
      <c r="X30" s="154"/>
      <c r="Y30" s="154"/>
      <c r="Z30" s="154"/>
      <c r="AA30" s="185"/>
    </row>
    <row r="31" spans="1:27" ht="16.149999999999999">
      <c r="A31" s="156"/>
      <c r="B31" s="156"/>
      <c r="C31" s="523" t="s">
        <v>290</v>
      </c>
      <c r="D31" s="488"/>
      <c r="E31" s="170">
        <f>'输出1-比率分析'!C23</f>
        <v>0.5757097791798107</v>
      </c>
      <c r="F31" s="156"/>
      <c r="G31" s="170">
        <f>公募基金配置结果试算表!D71</f>
        <v>0.56482649842271293</v>
      </c>
      <c r="H31" s="156"/>
      <c r="I31" s="170">
        <f t="shared" si="0"/>
        <v>-1.8904109589041096E-2</v>
      </c>
      <c r="J31" s="156"/>
      <c r="K31" s="154"/>
      <c r="L31" s="154"/>
      <c r="M31" s="154"/>
      <c r="N31" s="154"/>
      <c r="O31" s="154"/>
      <c r="P31" s="154"/>
      <c r="Q31" s="154"/>
      <c r="R31" s="154"/>
      <c r="S31" s="154"/>
      <c r="T31" s="154"/>
      <c r="U31" s="154"/>
      <c r="V31" s="154"/>
      <c r="W31" s="154"/>
      <c r="X31" s="154"/>
      <c r="Y31" s="154"/>
      <c r="Z31" s="154"/>
      <c r="AA31" s="185"/>
    </row>
    <row r="32" spans="1:27" ht="16.149999999999999">
      <c r="A32" s="156"/>
      <c r="B32" s="156"/>
      <c r="C32" s="523" t="s">
        <v>293</v>
      </c>
      <c r="D32" s="488"/>
      <c r="E32" s="170">
        <f>'输出1-比率分析'!C26</f>
        <v>4.1095890410958902E-2</v>
      </c>
      <c r="F32" s="156"/>
      <c r="G32" s="170">
        <f>公募基金配置结果试算表!D74</f>
        <v>4.4401005305780505E-2</v>
      </c>
      <c r="H32" s="156"/>
      <c r="I32" s="170">
        <f t="shared" si="0"/>
        <v>8.0424462440658928E-2</v>
      </c>
      <c r="J32" s="156"/>
      <c r="K32" s="154"/>
      <c r="L32" s="154"/>
      <c r="M32" s="154"/>
      <c r="N32" s="154"/>
      <c r="O32" s="154"/>
      <c r="P32" s="154"/>
      <c r="Q32" s="154"/>
      <c r="R32" s="154"/>
      <c r="S32" s="154"/>
      <c r="T32" s="154"/>
      <c r="U32" s="154"/>
      <c r="V32" s="154"/>
      <c r="W32" s="154"/>
      <c r="X32" s="154"/>
      <c r="Y32" s="154"/>
      <c r="Z32" s="154"/>
      <c r="AA32" s="185"/>
    </row>
    <row r="33" spans="1:27" ht="16.149999999999999">
      <c r="A33" s="156"/>
      <c r="B33" s="156"/>
      <c r="C33" s="523" t="s">
        <v>296</v>
      </c>
      <c r="D33" s="488"/>
      <c r="E33" s="170">
        <f>'输出1-比率分析'!C28</f>
        <v>2.365930599369085E-2</v>
      </c>
      <c r="F33" s="156"/>
      <c r="G33" s="170">
        <f>公募基金配置结果试算表!D76</f>
        <v>2.5078864353312302E-2</v>
      </c>
      <c r="H33" s="156"/>
      <c r="I33" s="170">
        <f t="shared" si="0"/>
        <v>6.0000000000000053E-2</v>
      </c>
      <c r="J33" s="156"/>
      <c r="K33" s="154"/>
      <c r="L33" s="154"/>
      <c r="M33" s="154"/>
      <c r="N33" s="154"/>
      <c r="O33" s="154"/>
      <c r="P33" s="154"/>
      <c r="Q33" s="154"/>
      <c r="R33" s="154"/>
      <c r="S33" s="154"/>
      <c r="T33" s="154"/>
      <c r="U33" s="154"/>
      <c r="V33" s="154"/>
      <c r="W33" s="154"/>
      <c r="X33" s="154"/>
      <c r="Y33" s="154"/>
      <c r="Z33" s="154"/>
      <c r="AA33" s="185"/>
    </row>
    <row r="34" spans="1:27" ht="16.149999999999999">
      <c r="A34" s="156"/>
      <c r="B34" s="171"/>
      <c r="C34" s="524" t="s">
        <v>298</v>
      </c>
      <c r="D34" s="534"/>
      <c r="E34" s="172">
        <f>'输出1-比率分析'!C31</f>
        <v>0.28846153846153844</v>
      </c>
      <c r="F34" s="171"/>
      <c r="G34" s="172">
        <f>公募基金配置结果试算表!D79</f>
        <v>0.30576923076923079</v>
      </c>
      <c r="H34" s="171"/>
      <c r="I34" s="172">
        <f t="shared" si="0"/>
        <v>6.0000000000000275E-2</v>
      </c>
      <c r="J34" s="171"/>
      <c r="K34" s="154"/>
      <c r="L34" s="154"/>
      <c r="M34" s="154"/>
      <c r="N34" s="154"/>
      <c r="O34" s="154"/>
      <c r="P34" s="154"/>
      <c r="Q34" s="154"/>
      <c r="R34" s="154"/>
      <c r="S34" s="154"/>
      <c r="T34" s="154"/>
      <c r="U34" s="154"/>
      <c r="V34" s="154"/>
      <c r="W34" s="154"/>
      <c r="X34" s="154"/>
      <c r="Y34" s="154"/>
      <c r="Z34" s="154"/>
      <c r="AA34" s="185"/>
    </row>
    <row r="35" spans="1:27" ht="18.75" customHeight="1">
      <c r="A35" s="173" t="s">
        <v>360</v>
      </c>
      <c r="B35" s="156"/>
      <c r="C35" s="156"/>
      <c r="D35" s="156"/>
      <c r="E35" s="156"/>
      <c r="F35" s="156"/>
      <c r="G35" s="156"/>
      <c r="H35" s="156"/>
      <c r="I35" s="156"/>
      <c r="J35" s="154"/>
      <c r="K35" s="154"/>
      <c r="L35" s="154"/>
      <c r="M35" s="154"/>
      <c r="N35" s="154"/>
      <c r="O35" s="154"/>
      <c r="P35" s="154"/>
      <c r="Q35" s="154"/>
      <c r="R35" s="154"/>
      <c r="S35" s="154"/>
      <c r="T35" s="154"/>
      <c r="U35" s="154"/>
      <c r="V35" s="154"/>
      <c r="W35" s="154"/>
      <c r="X35" s="154"/>
      <c r="Y35" s="154"/>
      <c r="Z35" s="154"/>
      <c r="AA35" s="185"/>
    </row>
    <row r="36" spans="1:27">
      <c r="A36" s="156"/>
      <c r="B36" s="155" t="s">
        <v>12</v>
      </c>
      <c r="C36" s="508" t="s">
        <v>361</v>
      </c>
      <c r="D36" s="492"/>
      <c r="E36" s="492"/>
      <c r="F36" s="492"/>
      <c r="G36" s="492"/>
      <c r="H36" s="492"/>
      <c r="I36" s="492"/>
      <c r="J36" s="492"/>
      <c r="K36" s="154"/>
      <c r="L36" s="154"/>
      <c r="M36" s="154"/>
      <c r="N36" s="154"/>
      <c r="O36" s="154"/>
      <c r="P36" s="154"/>
      <c r="Q36" s="154"/>
      <c r="R36" s="154"/>
      <c r="S36" s="154"/>
      <c r="T36" s="154"/>
      <c r="U36" s="154"/>
      <c r="V36" s="154"/>
      <c r="W36" s="154"/>
      <c r="X36" s="154"/>
      <c r="Y36" s="154"/>
      <c r="Z36" s="154"/>
      <c r="AA36" s="185"/>
    </row>
    <row r="37" spans="1:27">
      <c r="A37" s="156"/>
      <c r="B37" s="155"/>
      <c r="C37" s="492"/>
      <c r="D37" s="492"/>
      <c r="E37" s="492"/>
      <c r="F37" s="492"/>
      <c r="G37" s="492"/>
      <c r="H37" s="492"/>
      <c r="I37" s="492"/>
      <c r="J37" s="492"/>
      <c r="K37" s="154"/>
      <c r="L37" s="154"/>
      <c r="M37" s="154"/>
      <c r="N37" s="154"/>
      <c r="O37" s="154"/>
      <c r="P37" s="154"/>
      <c r="Q37" s="154"/>
      <c r="R37" s="154"/>
      <c r="S37" s="154"/>
      <c r="T37" s="154"/>
      <c r="U37" s="154"/>
      <c r="V37" s="154"/>
      <c r="W37" s="154"/>
      <c r="X37" s="154"/>
      <c r="Y37" s="154"/>
      <c r="Z37" s="154"/>
      <c r="AA37" s="185"/>
    </row>
    <row r="38" spans="1:27">
      <c r="A38" s="156"/>
      <c r="B38" s="155" t="s">
        <v>27</v>
      </c>
      <c r="C38" s="508" t="s">
        <v>362</v>
      </c>
      <c r="D38" s="492"/>
      <c r="E38" s="492"/>
      <c r="F38" s="492"/>
      <c r="G38" s="492"/>
      <c r="H38" s="492"/>
      <c r="I38" s="492"/>
      <c r="J38" s="492"/>
      <c r="K38" s="154"/>
      <c r="L38" s="154"/>
      <c r="M38" s="154"/>
      <c r="N38" s="154"/>
      <c r="O38" s="154"/>
      <c r="P38" s="154"/>
      <c r="Q38" s="154"/>
      <c r="R38" s="154"/>
      <c r="S38" s="154"/>
      <c r="T38" s="154"/>
      <c r="U38" s="154"/>
      <c r="V38" s="154"/>
      <c r="W38" s="154"/>
      <c r="X38" s="154"/>
      <c r="Y38" s="154"/>
      <c r="Z38" s="154"/>
      <c r="AA38" s="185"/>
    </row>
    <row r="39" spans="1:27">
      <c r="A39" s="156"/>
      <c r="B39" s="155"/>
      <c r="C39" s="492"/>
      <c r="D39" s="492"/>
      <c r="E39" s="492"/>
      <c r="F39" s="492"/>
      <c r="G39" s="492"/>
      <c r="H39" s="492"/>
      <c r="I39" s="492"/>
      <c r="J39" s="492"/>
      <c r="K39" s="154"/>
      <c r="L39" s="154"/>
      <c r="M39" s="154"/>
      <c r="N39" s="154"/>
      <c r="O39" s="154"/>
      <c r="P39" s="154"/>
      <c r="Q39" s="154"/>
      <c r="R39" s="154"/>
      <c r="S39" s="154"/>
      <c r="T39" s="154"/>
      <c r="U39" s="154"/>
      <c r="V39" s="154"/>
      <c r="W39" s="154"/>
      <c r="X39" s="154"/>
      <c r="Y39" s="154"/>
      <c r="Z39" s="154"/>
      <c r="AA39" s="185"/>
    </row>
    <row r="40" spans="1:27" ht="16.149999999999999">
      <c r="A40" s="156"/>
      <c r="B40" s="155" t="s">
        <v>34</v>
      </c>
      <c r="C40" s="508" t="s">
        <v>363</v>
      </c>
      <c r="D40" s="492"/>
      <c r="E40" s="492"/>
      <c r="F40" s="492"/>
      <c r="G40" s="492"/>
      <c r="H40" s="492"/>
      <c r="I40" s="492"/>
      <c r="J40" s="492"/>
      <c r="K40" s="154"/>
      <c r="L40" s="154"/>
      <c r="M40" s="154"/>
      <c r="N40" s="154"/>
      <c r="O40" s="154"/>
      <c r="P40" s="154"/>
      <c r="Q40" s="154"/>
      <c r="R40" s="154"/>
      <c r="S40" s="154"/>
      <c r="T40" s="154"/>
      <c r="U40" s="154"/>
      <c r="V40" s="154"/>
      <c r="W40" s="154"/>
      <c r="X40" s="154"/>
      <c r="Y40" s="154"/>
      <c r="Z40" s="154"/>
      <c r="AA40" s="185"/>
    </row>
    <row r="41" spans="1:27" ht="16.149999999999999">
      <c r="A41" s="156"/>
      <c r="B41" s="155" t="s">
        <v>40</v>
      </c>
      <c r="C41" s="523" t="s">
        <v>364</v>
      </c>
      <c r="D41" s="488"/>
      <c r="E41" s="488"/>
      <c r="F41" s="488"/>
      <c r="G41" s="488"/>
      <c r="H41" s="488"/>
      <c r="I41" s="488"/>
      <c r="J41" s="488"/>
      <c r="K41" s="154"/>
      <c r="L41" s="154"/>
      <c r="M41" s="154"/>
      <c r="N41" s="154"/>
      <c r="O41" s="154"/>
      <c r="P41" s="154"/>
      <c r="Q41" s="154"/>
      <c r="R41" s="154"/>
      <c r="S41" s="154"/>
      <c r="T41" s="154"/>
      <c r="U41" s="154"/>
      <c r="V41" s="154"/>
      <c r="W41" s="154"/>
      <c r="X41" s="154"/>
      <c r="Y41" s="154"/>
      <c r="Z41" s="154"/>
      <c r="AA41" s="185"/>
    </row>
    <row r="42" spans="1:27">
      <c r="A42" s="156"/>
      <c r="B42" s="155" t="s">
        <v>46</v>
      </c>
      <c r="C42" s="14" t="s">
        <v>365</v>
      </c>
      <c r="D42" s="14"/>
      <c r="E42" s="14"/>
      <c r="F42" s="14"/>
      <c r="G42" s="14"/>
      <c r="H42" s="14"/>
      <c r="I42" s="14"/>
      <c r="J42" s="14"/>
      <c r="K42" s="154"/>
      <c r="L42" s="154"/>
      <c r="M42" s="154"/>
      <c r="N42" s="154"/>
      <c r="O42" s="154"/>
      <c r="P42" s="154"/>
      <c r="Q42" s="154"/>
      <c r="R42" s="154"/>
      <c r="S42" s="154"/>
      <c r="T42" s="154"/>
      <c r="U42" s="154"/>
      <c r="V42" s="154"/>
      <c r="W42" s="154"/>
      <c r="X42" s="154"/>
      <c r="Y42" s="154"/>
      <c r="Z42" s="154"/>
      <c r="AA42" s="185"/>
    </row>
    <row r="43" spans="1:27">
      <c r="A43" s="156"/>
      <c r="B43" s="155" t="s">
        <v>52</v>
      </c>
      <c r="C43" s="156" t="s">
        <v>366</v>
      </c>
      <c r="D43" s="156"/>
      <c r="E43" s="156"/>
      <c r="F43" s="156"/>
      <c r="G43" s="156"/>
      <c r="H43" s="156"/>
      <c r="I43" s="156"/>
      <c r="J43" s="156"/>
      <c r="K43" s="154"/>
      <c r="L43" s="154"/>
      <c r="M43" s="154"/>
      <c r="N43" s="154"/>
      <c r="O43" s="154"/>
      <c r="P43" s="154"/>
      <c r="Q43" s="154"/>
      <c r="R43" s="154"/>
      <c r="S43" s="154"/>
      <c r="T43" s="154"/>
      <c r="U43" s="154"/>
      <c r="V43" s="154"/>
      <c r="W43" s="154"/>
      <c r="X43" s="154"/>
      <c r="Y43" s="154"/>
      <c r="Z43" s="154"/>
      <c r="AA43" s="185"/>
    </row>
    <row r="44" spans="1:27">
      <c r="A44" s="156"/>
      <c r="B44" s="155"/>
      <c r="C44" s="156"/>
      <c r="D44" s="156"/>
      <c r="E44" s="156"/>
      <c r="F44" s="156"/>
      <c r="G44" s="156"/>
      <c r="H44" s="156"/>
      <c r="I44" s="156"/>
      <c r="J44" s="156"/>
      <c r="K44" s="154"/>
      <c r="L44" s="154"/>
      <c r="M44" s="154"/>
      <c r="N44" s="154"/>
      <c r="O44" s="154"/>
      <c r="P44" s="154"/>
      <c r="Q44" s="154"/>
      <c r="R44" s="154"/>
      <c r="S44" s="154"/>
      <c r="T44" s="154"/>
      <c r="U44" s="154"/>
      <c r="V44" s="154"/>
      <c r="W44" s="154"/>
      <c r="X44" s="154"/>
      <c r="Y44" s="154"/>
      <c r="Z44" s="154"/>
      <c r="AA44" s="185"/>
    </row>
    <row r="45" spans="1:27" ht="19.5" customHeight="1">
      <c r="A45" s="533" t="s">
        <v>367</v>
      </c>
      <c r="B45" s="533"/>
      <c r="C45" s="533"/>
      <c r="D45" s="533"/>
      <c r="E45" s="533"/>
      <c r="F45" s="533"/>
      <c r="G45" s="533"/>
      <c r="H45" s="533"/>
      <c r="I45" s="533"/>
      <c r="J45" s="533"/>
      <c r="K45" s="154"/>
      <c r="L45" s="154"/>
      <c r="M45" s="154"/>
      <c r="N45" s="154"/>
      <c r="O45" s="154"/>
      <c r="P45" s="154"/>
      <c r="Q45" s="154"/>
      <c r="R45" s="154"/>
      <c r="S45" s="154"/>
      <c r="T45" s="154"/>
      <c r="U45" s="154"/>
      <c r="V45" s="154"/>
      <c r="W45" s="154"/>
      <c r="X45" s="154"/>
      <c r="Y45" s="154"/>
      <c r="Z45" s="154"/>
      <c r="AA45" s="185"/>
    </row>
    <row r="46" spans="1:27">
      <c r="A46" s="156"/>
      <c r="B46" s="157" t="s">
        <v>12</v>
      </c>
      <c r="C46" s="532" t="s">
        <v>368</v>
      </c>
      <c r="D46" s="532"/>
      <c r="E46" s="157"/>
      <c r="F46" s="157"/>
      <c r="G46" s="157"/>
      <c r="H46" s="157"/>
      <c r="I46" s="157"/>
      <c r="J46" s="156"/>
      <c r="K46" s="154"/>
      <c r="L46" s="154"/>
      <c r="M46" s="154"/>
      <c r="N46" s="154"/>
      <c r="O46" s="154"/>
      <c r="P46" s="154"/>
      <c r="Q46" s="154"/>
      <c r="R46" s="154"/>
      <c r="S46" s="154"/>
      <c r="T46" s="154"/>
      <c r="U46" s="154"/>
      <c r="V46" s="154"/>
      <c r="W46" s="154"/>
      <c r="X46" s="154"/>
      <c r="Y46" s="154"/>
      <c r="Z46" s="154"/>
      <c r="AA46" s="185"/>
    </row>
    <row r="47" spans="1:27">
      <c r="A47" s="156"/>
      <c r="B47" s="156"/>
      <c r="C47" s="394" t="s">
        <v>567</v>
      </c>
      <c r="D47" s="176">
        <f>'输出2.2-资产配置建议书'!C28</f>
        <v>15000000</v>
      </c>
      <c r="E47" s="155" t="s">
        <v>203</v>
      </c>
      <c r="F47" s="523" t="s">
        <v>369</v>
      </c>
      <c r="G47" s="523"/>
      <c r="H47" s="523"/>
      <c r="I47" s="523"/>
      <c r="J47" s="156"/>
      <c r="K47" s="154"/>
      <c r="L47" s="154"/>
      <c r="M47" s="154"/>
      <c r="N47" s="154"/>
      <c r="O47" s="154"/>
      <c r="P47" s="154"/>
      <c r="Q47" s="154"/>
      <c r="R47" s="154"/>
      <c r="S47" s="154"/>
      <c r="T47" s="154"/>
      <c r="U47" s="154"/>
      <c r="V47" s="154"/>
      <c r="W47" s="154"/>
      <c r="X47" s="154"/>
      <c r="Y47" s="154"/>
      <c r="Z47" s="154"/>
      <c r="AA47" s="185"/>
    </row>
    <row r="48" spans="1:27">
      <c r="A48" s="156"/>
      <c r="B48" s="156"/>
      <c r="C48" s="394" t="s">
        <v>568</v>
      </c>
      <c r="D48" s="176">
        <f>'输出2.2-资产配置建议书'!C29</f>
        <v>8000000</v>
      </c>
      <c r="E48" s="155" t="s">
        <v>203</v>
      </c>
      <c r="F48" s="523" t="s">
        <v>370</v>
      </c>
      <c r="G48" s="523"/>
      <c r="H48" s="523"/>
      <c r="I48" s="523"/>
      <c r="J48" s="156"/>
      <c r="K48" s="154"/>
      <c r="L48" s="154"/>
      <c r="M48" s="154"/>
      <c r="N48" s="154"/>
      <c r="O48" s="154"/>
      <c r="P48" s="154"/>
      <c r="Q48" s="154"/>
      <c r="R48" s="154"/>
      <c r="S48" s="154"/>
      <c r="T48" s="154"/>
      <c r="U48" s="154"/>
      <c r="V48" s="154"/>
      <c r="W48" s="154"/>
      <c r="X48" s="154"/>
      <c r="Y48" s="154"/>
      <c r="Z48" s="154"/>
      <c r="AA48" s="185"/>
    </row>
    <row r="49" spans="1:27">
      <c r="A49" s="156"/>
      <c r="B49" s="157" t="s">
        <v>27</v>
      </c>
      <c r="C49" s="532" t="s">
        <v>371</v>
      </c>
      <c r="D49" s="532"/>
      <c r="E49" s="157"/>
      <c r="F49" s="157"/>
      <c r="G49" s="157"/>
      <c r="H49" s="157"/>
      <c r="I49" s="157"/>
      <c r="J49" s="156"/>
      <c r="K49" s="154"/>
      <c r="L49" s="154"/>
      <c r="M49" s="154"/>
      <c r="N49" s="154"/>
      <c r="O49" s="154"/>
      <c r="P49" s="154"/>
      <c r="Q49" s="154"/>
      <c r="R49" s="154"/>
      <c r="S49" s="154"/>
      <c r="T49" s="154"/>
      <c r="U49" s="154"/>
      <c r="V49" s="154"/>
      <c r="W49" s="154"/>
      <c r="X49" s="154"/>
      <c r="Y49" s="154"/>
      <c r="Z49" s="154"/>
      <c r="AA49" s="185"/>
    </row>
    <row r="50" spans="1:27">
      <c r="A50" s="156"/>
      <c r="B50" s="156"/>
      <c r="C50" s="394" t="s">
        <v>567</v>
      </c>
      <c r="D50" s="176">
        <f>'输出2.2-资产配置建议书'!G28</f>
        <v>4500000</v>
      </c>
      <c r="E50" s="155" t="s">
        <v>203</v>
      </c>
      <c r="F50" s="523" t="s">
        <v>372</v>
      </c>
      <c r="G50" s="523"/>
      <c r="H50" s="523"/>
      <c r="I50" s="523"/>
      <c r="J50" s="156"/>
      <c r="K50" s="154"/>
      <c r="L50" s="154"/>
      <c r="M50" s="154"/>
      <c r="N50" s="154"/>
      <c r="O50" s="154"/>
      <c r="P50" s="154"/>
      <c r="Q50" s="154"/>
      <c r="R50" s="154"/>
      <c r="S50" s="154"/>
      <c r="T50" s="154"/>
      <c r="U50" s="154"/>
      <c r="V50" s="154"/>
      <c r="W50" s="154"/>
      <c r="X50" s="154"/>
      <c r="Y50" s="154"/>
      <c r="Z50" s="154"/>
      <c r="AA50" s="185"/>
    </row>
    <row r="51" spans="1:27">
      <c r="A51" s="156"/>
      <c r="B51" s="156"/>
      <c r="C51" s="394" t="s">
        <v>568</v>
      </c>
      <c r="D51" s="176">
        <f>'输出2.2-资产配置建议书'!G29</f>
        <v>2400000</v>
      </c>
      <c r="E51" s="155" t="s">
        <v>203</v>
      </c>
      <c r="F51" s="523" t="s">
        <v>373</v>
      </c>
      <c r="G51" s="523"/>
      <c r="H51" s="523"/>
      <c r="I51" s="523"/>
      <c r="J51" s="156"/>
      <c r="K51" s="154"/>
      <c r="L51" s="154"/>
      <c r="M51" s="154"/>
      <c r="N51" s="154"/>
      <c r="O51" s="154"/>
      <c r="P51" s="154"/>
      <c r="Q51" s="154"/>
      <c r="R51" s="154"/>
      <c r="S51" s="154"/>
      <c r="T51" s="154"/>
      <c r="U51" s="154"/>
      <c r="V51" s="154"/>
      <c r="W51" s="154"/>
      <c r="X51" s="154"/>
      <c r="Y51" s="154"/>
      <c r="Z51" s="154"/>
      <c r="AA51" s="185"/>
    </row>
    <row r="52" spans="1:27">
      <c r="A52" s="156"/>
      <c r="B52" s="157" t="s">
        <v>34</v>
      </c>
      <c r="C52" s="532" t="s">
        <v>374</v>
      </c>
      <c r="D52" s="532"/>
      <c r="E52" s="157"/>
      <c r="F52" s="157"/>
      <c r="G52" s="157"/>
      <c r="H52" s="157"/>
      <c r="I52" s="157"/>
      <c r="J52" s="156"/>
      <c r="K52" s="154"/>
      <c r="L52" s="154"/>
      <c r="M52" s="154"/>
      <c r="N52" s="154"/>
      <c r="O52" s="154"/>
      <c r="P52" s="154"/>
      <c r="Q52" s="154"/>
      <c r="R52" s="154"/>
      <c r="S52" s="154"/>
      <c r="T52" s="154"/>
      <c r="U52" s="154"/>
      <c r="V52" s="154"/>
      <c r="W52" s="154"/>
      <c r="X52" s="154"/>
      <c r="Y52" s="154"/>
      <c r="Z52" s="154"/>
      <c r="AA52" s="185"/>
    </row>
    <row r="53" spans="1:27">
      <c r="A53" s="156"/>
      <c r="B53" s="156"/>
      <c r="C53" s="394" t="s">
        <v>567</v>
      </c>
      <c r="D53" s="176">
        <f>'输出2.2-资产配置建议书'!K28</f>
        <v>2500000</v>
      </c>
      <c r="E53" s="155" t="s">
        <v>203</v>
      </c>
      <c r="F53" s="523" t="s">
        <v>375</v>
      </c>
      <c r="G53" s="523"/>
      <c r="H53" s="523"/>
      <c r="I53" s="523"/>
      <c r="J53" s="156"/>
      <c r="K53" s="154"/>
      <c r="L53" s="154"/>
      <c r="M53" s="154"/>
      <c r="N53" s="154"/>
      <c r="O53" s="154"/>
      <c r="P53" s="154"/>
      <c r="Q53" s="154"/>
      <c r="R53" s="154"/>
      <c r="S53" s="154"/>
      <c r="T53" s="154"/>
      <c r="U53" s="154"/>
      <c r="V53" s="154"/>
      <c r="W53" s="154"/>
      <c r="X53" s="154"/>
      <c r="Y53" s="154"/>
      <c r="Z53" s="154"/>
      <c r="AA53" s="185"/>
    </row>
    <row r="54" spans="1:27" ht="16.149999999999999" thickBot="1">
      <c r="A54" s="156"/>
      <c r="B54" s="171"/>
      <c r="C54" s="395" t="s">
        <v>568</v>
      </c>
      <c r="D54" s="178">
        <f>'输出2.2-资产配置建议书'!K29</f>
        <v>3000000</v>
      </c>
      <c r="E54" s="177" t="s">
        <v>203</v>
      </c>
      <c r="F54" s="524" t="s">
        <v>376</v>
      </c>
      <c r="G54" s="524"/>
      <c r="H54" s="524"/>
      <c r="I54" s="524"/>
      <c r="J54" s="156"/>
      <c r="K54" s="154"/>
      <c r="L54" s="154"/>
      <c r="M54" s="154"/>
      <c r="N54" s="154"/>
      <c r="O54" s="154"/>
      <c r="P54" s="154"/>
      <c r="Q54" s="154"/>
      <c r="R54" s="154"/>
      <c r="S54" s="154"/>
      <c r="T54" s="154"/>
      <c r="U54" s="154"/>
      <c r="V54" s="154"/>
      <c r="W54" s="154"/>
      <c r="X54" s="154"/>
      <c r="Y54" s="154"/>
      <c r="Z54" s="154"/>
      <c r="AA54" s="185"/>
    </row>
    <row r="55" spans="1:27" ht="16.149999999999999" thickTop="1">
      <c r="A55" s="156"/>
      <c r="B55" s="155"/>
      <c r="C55" s="156"/>
      <c r="D55" s="156"/>
      <c r="E55" s="156"/>
      <c r="F55" s="156"/>
      <c r="G55" s="156"/>
      <c r="H55" s="156"/>
      <c r="I55" s="156"/>
      <c r="J55" s="156"/>
      <c r="K55" s="154"/>
      <c r="L55" s="154"/>
      <c r="M55" s="154"/>
      <c r="N55" s="154"/>
      <c r="O55" s="154"/>
      <c r="P55" s="154"/>
      <c r="Q55" s="154"/>
      <c r="R55" s="154"/>
      <c r="S55" s="154"/>
      <c r="T55" s="154"/>
      <c r="U55" s="154"/>
      <c r="V55" s="154"/>
      <c r="W55" s="154"/>
      <c r="X55" s="154"/>
      <c r="Y55" s="154"/>
      <c r="Z55" s="154"/>
      <c r="AA55" s="185"/>
    </row>
    <row r="56" spans="1:27">
      <c r="A56" s="173" t="s">
        <v>326</v>
      </c>
      <c r="B56" s="156"/>
      <c r="C56" s="156"/>
      <c r="D56" s="156"/>
      <c r="E56" s="156"/>
      <c r="F56" s="156"/>
      <c r="G56" s="156"/>
      <c r="H56" s="156"/>
      <c r="I56" s="156"/>
      <c r="J56" s="154"/>
      <c r="K56" s="154"/>
      <c r="L56" s="154"/>
      <c r="M56" s="154"/>
      <c r="N56" s="154"/>
      <c r="O56" s="154"/>
      <c r="P56" s="154"/>
      <c r="Q56" s="154"/>
      <c r="R56" s="154"/>
      <c r="S56" s="154"/>
      <c r="T56" s="154"/>
      <c r="U56" s="154"/>
      <c r="V56" s="154"/>
      <c r="W56" s="154"/>
      <c r="X56" s="154"/>
      <c r="Y56" s="154"/>
      <c r="Z56" s="154"/>
      <c r="AA56" s="185"/>
    </row>
    <row r="57" spans="1:27">
      <c r="A57" s="154"/>
      <c r="B57" s="155" t="s">
        <v>12</v>
      </c>
      <c r="C57" s="156" t="s">
        <v>377</v>
      </c>
      <c r="D57" s="156"/>
      <c r="E57" s="156"/>
      <c r="F57" s="155"/>
      <c r="G57" s="156"/>
      <c r="H57" s="156"/>
      <c r="I57" s="156"/>
      <c r="J57" s="154"/>
      <c r="K57" s="154"/>
      <c r="L57" s="154"/>
      <c r="M57" s="154"/>
      <c r="N57" s="154"/>
      <c r="O57" s="154"/>
      <c r="P57" s="154"/>
      <c r="Q57" s="154"/>
      <c r="R57" s="154"/>
      <c r="S57" s="154"/>
      <c r="T57" s="154"/>
      <c r="U57" s="154"/>
      <c r="V57" s="154"/>
      <c r="W57" s="154"/>
      <c r="X57" s="154"/>
      <c r="Y57" s="154"/>
      <c r="Z57" s="154"/>
      <c r="AA57" s="185"/>
    </row>
    <row r="58" spans="1:27">
      <c r="A58" s="154"/>
      <c r="B58" s="155"/>
      <c r="C58" s="156"/>
      <c r="D58" s="156"/>
      <c r="E58" s="156"/>
      <c r="F58" s="155"/>
      <c r="G58" s="156"/>
      <c r="H58" s="156"/>
      <c r="I58" s="156"/>
      <c r="J58" s="154"/>
      <c r="K58" s="154"/>
      <c r="L58" s="154"/>
      <c r="M58" s="154"/>
      <c r="N58" s="154"/>
      <c r="O58" s="154"/>
      <c r="P58" s="154"/>
      <c r="Q58" s="154"/>
      <c r="R58" s="154"/>
      <c r="S58" s="154"/>
      <c r="T58" s="154"/>
      <c r="U58" s="154"/>
      <c r="V58" s="154"/>
      <c r="W58" s="154"/>
      <c r="X58" s="154"/>
      <c r="Y58" s="154"/>
      <c r="Z58" s="154"/>
      <c r="AA58" s="185"/>
    </row>
    <row r="59" spans="1:27">
      <c r="A59" s="154"/>
      <c r="B59" s="179"/>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85"/>
    </row>
    <row r="60" spans="1:27">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85"/>
    </row>
    <row r="61" spans="1:27">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85"/>
    </row>
    <row r="62" spans="1:27">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85"/>
    </row>
    <row r="63" spans="1:27">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85"/>
    </row>
    <row r="64" spans="1:27">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85"/>
    </row>
    <row r="65" spans="1:27">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85"/>
    </row>
    <row r="66" spans="1:27">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85"/>
    </row>
    <row r="67" spans="1:27" hidden="1">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85"/>
    </row>
    <row r="68" spans="1:27">
      <c r="A68" s="154"/>
      <c r="B68" s="155" t="s">
        <v>27</v>
      </c>
      <c r="C68" s="156" t="s">
        <v>378</v>
      </c>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85"/>
    </row>
    <row r="69" spans="1:27">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85"/>
    </row>
    <row r="70" spans="1:27">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85"/>
    </row>
    <row r="71" spans="1:27">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85"/>
    </row>
    <row r="72" spans="1:27">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85"/>
    </row>
    <row r="73" spans="1:27">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85"/>
    </row>
    <row r="74" spans="1:27">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85"/>
    </row>
    <row r="75" spans="1:27">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85"/>
    </row>
    <row r="76" spans="1:27">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85"/>
    </row>
    <row r="77" spans="1:27">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85"/>
    </row>
    <row r="78" spans="1:27">
      <c r="A78" s="154"/>
      <c r="B78" s="154"/>
      <c r="C78" s="154"/>
      <c r="D78" s="154"/>
      <c r="E78" s="186" t="s">
        <v>329</v>
      </c>
      <c r="F78" s="187"/>
      <c r="G78" s="2"/>
      <c r="H78" s="2"/>
      <c r="I78" s="2"/>
      <c r="J78" s="2"/>
      <c r="K78" s="154"/>
      <c r="L78" s="154"/>
      <c r="M78" s="154"/>
      <c r="N78" s="154"/>
      <c r="O78" s="154"/>
      <c r="P78" s="154"/>
      <c r="Q78" s="154"/>
      <c r="R78" s="154"/>
      <c r="S78" s="154"/>
      <c r="T78" s="154"/>
      <c r="U78" s="154"/>
      <c r="V78" s="154"/>
      <c r="W78" s="154"/>
      <c r="X78" s="154"/>
      <c r="Y78" s="154"/>
      <c r="Z78" s="154"/>
      <c r="AA78" s="185"/>
    </row>
    <row r="79" spans="1:27">
      <c r="A79" s="154"/>
      <c r="B79" s="154"/>
      <c r="C79" s="154"/>
      <c r="D79" s="154"/>
      <c r="E79" s="186" t="s">
        <v>332</v>
      </c>
      <c r="F79" s="2"/>
      <c r="G79" s="2"/>
      <c r="H79" s="2"/>
      <c r="I79" s="2"/>
      <c r="J79" s="2"/>
      <c r="K79" s="154"/>
      <c r="L79" s="154"/>
      <c r="M79" s="154"/>
      <c r="N79" s="154"/>
      <c r="O79" s="154"/>
      <c r="P79" s="154"/>
      <c r="Q79" s="154"/>
      <c r="R79" s="154"/>
      <c r="S79" s="154"/>
      <c r="T79" s="154"/>
      <c r="U79" s="154"/>
      <c r="V79" s="154"/>
      <c r="W79" s="154"/>
      <c r="X79" s="154"/>
      <c r="Y79" s="154"/>
      <c r="Z79" s="154"/>
      <c r="AA79" s="185"/>
    </row>
    <row r="80" spans="1:27">
      <c r="A80" s="154"/>
      <c r="B80" s="154"/>
      <c r="C80" s="154"/>
      <c r="D80" s="154"/>
      <c r="E80" s="154"/>
      <c r="F80" s="186" t="s">
        <v>330</v>
      </c>
      <c r="G80" s="154"/>
      <c r="H80" s="186"/>
      <c r="I80" s="191"/>
      <c r="J80" s="154"/>
      <c r="K80" s="154"/>
      <c r="L80" s="154"/>
      <c r="M80" s="154"/>
      <c r="N80" s="154"/>
      <c r="O80" s="154"/>
      <c r="P80" s="154"/>
      <c r="Q80" s="154"/>
      <c r="R80" s="154"/>
      <c r="S80" s="154"/>
      <c r="T80" s="154"/>
      <c r="U80" s="154"/>
      <c r="V80" s="154"/>
      <c r="W80" s="154"/>
      <c r="X80" s="154"/>
      <c r="Y80" s="154"/>
      <c r="Z80" s="154"/>
      <c r="AA80" s="185"/>
    </row>
    <row r="81" spans="1:27">
      <c r="A81" s="154"/>
      <c r="B81" s="154"/>
      <c r="C81" s="154"/>
      <c r="D81" s="154"/>
      <c r="E81" s="154"/>
      <c r="F81" s="186" t="s">
        <v>331</v>
      </c>
      <c r="G81" s="154"/>
      <c r="H81" s="188"/>
      <c r="I81" s="191"/>
      <c r="J81" s="154"/>
      <c r="K81" s="154"/>
      <c r="L81" s="154"/>
      <c r="M81" s="154"/>
      <c r="N81" s="154"/>
      <c r="O81" s="154"/>
      <c r="P81" s="154"/>
      <c r="Q81" s="154"/>
      <c r="R81" s="154"/>
      <c r="S81" s="154"/>
      <c r="T81" s="154"/>
      <c r="U81" s="154"/>
      <c r="V81" s="154"/>
      <c r="W81" s="154"/>
      <c r="X81" s="154"/>
      <c r="Y81" s="154"/>
      <c r="Z81" s="154"/>
      <c r="AA81" s="185"/>
    </row>
    <row r="82" spans="1:27">
      <c r="A82" s="154"/>
      <c r="B82" s="154"/>
      <c r="C82" s="154"/>
      <c r="D82" s="154"/>
      <c r="E82" s="154"/>
      <c r="F82" s="189">
        <f ca="1">TODAY()</f>
        <v>44546</v>
      </c>
      <c r="G82" s="190"/>
      <c r="H82" s="187"/>
      <c r="I82" s="156"/>
      <c r="J82" s="154"/>
      <c r="K82" s="154"/>
      <c r="L82" s="154"/>
      <c r="M82" s="154"/>
      <c r="N82" s="154"/>
      <c r="O82" s="154"/>
      <c r="P82" s="154"/>
      <c r="Q82" s="154"/>
      <c r="R82" s="154"/>
      <c r="S82" s="154"/>
      <c r="T82" s="154"/>
      <c r="U82" s="154"/>
      <c r="V82" s="154"/>
      <c r="W82" s="154"/>
      <c r="X82" s="154"/>
      <c r="Y82" s="154"/>
      <c r="Z82" s="154"/>
      <c r="AA82" s="185"/>
    </row>
    <row r="83" spans="1:27">
      <c r="A83" s="154"/>
      <c r="B83" s="154"/>
      <c r="C83" s="154"/>
      <c r="D83" s="154"/>
      <c r="E83" s="154"/>
      <c r="F83" s="156"/>
      <c r="G83" s="155"/>
      <c r="H83" s="155"/>
      <c r="I83" s="156"/>
      <c r="J83" s="154"/>
      <c r="K83" s="154"/>
      <c r="L83" s="154"/>
      <c r="M83" s="154"/>
      <c r="N83" s="154"/>
      <c r="O83" s="154"/>
      <c r="P83" s="154"/>
      <c r="Q83" s="154"/>
      <c r="R83" s="154"/>
      <c r="S83" s="154"/>
      <c r="T83" s="154"/>
      <c r="U83" s="154"/>
      <c r="V83" s="154"/>
      <c r="W83" s="154"/>
      <c r="X83" s="154"/>
      <c r="Y83" s="154"/>
      <c r="Z83" s="154"/>
      <c r="AA83" s="185"/>
    </row>
    <row r="84" spans="1:27">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85"/>
    </row>
    <row r="85" spans="1:27">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85"/>
    </row>
    <row r="86" spans="1:27">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85"/>
    </row>
    <row r="87" spans="1:27">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85"/>
    </row>
    <row r="88" spans="1:27">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85"/>
    </row>
    <row r="89" spans="1:27">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85"/>
    </row>
    <row r="90" spans="1:27">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85"/>
    </row>
    <row r="91" spans="1:27">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85"/>
    </row>
    <row r="92" spans="1:27">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85"/>
    </row>
    <row r="93" spans="1:27">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85"/>
    </row>
    <row r="94" spans="1:27">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85"/>
    </row>
    <row r="95" spans="1:27">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85"/>
    </row>
    <row r="96" spans="1:27">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85"/>
    </row>
    <row r="97" spans="1:27">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85"/>
    </row>
    <row r="98" spans="1:27">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85"/>
    </row>
    <row r="99" spans="1:27">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85"/>
    </row>
    <row r="100" spans="1:27">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85"/>
    </row>
    <row r="101" spans="1:27">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85"/>
    </row>
    <row r="102" spans="1:27">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85"/>
    </row>
    <row r="103" spans="1:27">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85"/>
    </row>
    <row r="104" spans="1:27">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85"/>
    </row>
    <row r="105" spans="1:27">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85"/>
    </row>
    <row r="106" spans="1:27">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85"/>
    </row>
    <row r="107" spans="1:27">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85"/>
    </row>
    <row r="108" spans="1:27">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85"/>
    </row>
    <row r="109" spans="1:27">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85"/>
    </row>
    <row r="110" spans="1:27">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85"/>
    </row>
    <row r="111" spans="1:27">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85"/>
    </row>
    <row r="112" spans="1:27">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85"/>
    </row>
    <row r="113" spans="1:27">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85"/>
    </row>
    <row r="114" spans="1:27">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85"/>
    </row>
    <row r="115" spans="1:27">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85"/>
    </row>
    <row r="116" spans="1:27">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85"/>
    </row>
    <row r="117" spans="1:27">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85"/>
    </row>
    <row r="118" spans="1:27">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85"/>
    </row>
    <row r="119" spans="1:27">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85"/>
    </row>
    <row r="120" spans="1:27">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85"/>
    </row>
    <row r="121" spans="1:27">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85"/>
    </row>
    <row r="122" spans="1:27">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85"/>
    </row>
    <row r="123" spans="1:27">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85"/>
    </row>
    <row r="124" spans="1:27">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85"/>
    </row>
    <row r="125" spans="1:27">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85"/>
    </row>
    <row r="126" spans="1:27">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85"/>
    </row>
    <row r="127" spans="1:27">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85"/>
    </row>
    <row r="128" spans="1:27">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85"/>
    </row>
    <row r="129" spans="1:27">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85"/>
    </row>
    <row r="130" spans="1:27">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85"/>
    </row>
    <row r="131" spans="1:27">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85"/>
    </row>
    <row r="132" spans="1:27">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85"/>
    </row>
    <row r="133" spans="1:27">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85"/>
    </row>
    <row r="134" spans="1:27">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85"/>
    </row>
    <row r="135" spans="1:27">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85"/>
    </row>
    <row r="136" spans="1:27">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85"/>
    </row>
    <row r="137" spans="1:27">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85"/>
    </row>
    <row r="138" spans="1:27">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85"/>
    </row>
    <row r="139" spans="1:27">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85"/>
    </row>
    <row r="140" spans="1:27">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85"/>
    </row>
    <row r="141" spans="1:27">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85"/>
    </row>
    <row r="142" spans="1:27">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85"/>
    </row>
    <row r="143" spans="1:27">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85"/>
    </row>
    <row r="144" spans="1:27">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85"/>
    </row>
    <row r="145" spans="1:27">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85"/>
    </row>
    <row r="146" spans="1:27">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85"/>
    </row>
    <row r="147" spans="1:27">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85"/>
    </row>
    <row r="148" spans="1:27">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85"/>
    </row>
    <row r="149" spans="1:27">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85"/>
    </row>
    <row r="150" spans="1:27">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85"/>
    </row>
    <row r="151" spans="1:27">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85"/>
    </row>
    <row r="152" spans="1:27">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85"/>
    </row>
    <row r="153" spans="1:27">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85"/>
    </row>
    <row r="154" spans="1:27">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85"/>
    </row>
    <row r="155" spans="1:27">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85"/>
    </row>
    <row r="156" spans="1:27">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85"/>
    </row>
    <row r="157" spans="1:27">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85"/>
    </row>
    <row r="158" spans="1:27">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85"/>
    </row>
    <row r="159" spans="1:27">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85"/>
    </row>
    <row r="160" spans="1:27">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85"/>
    </row>
    <row r="161" spans="1:27">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85"/>
    </row>
    <row r="162" spans="1:27">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85"/>
    </row>
    <row r="163" spans="1:27">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85"/>
    </row>
    <row r="164" spans="1:27">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85"/>
    </row>
    <row r="165" spans="1:27">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85"/>
    </row>
    <row r="166" spans="1:27">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85"/>
    </row>
    <row r="167" spans="1:27">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85"/>
    </row>
    <row r="168" spans="1:27">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85"/>
    </row>
    <row r="169" spans="1:27">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85"/>
    </row>
    <row r="170" spans="1:27">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85"/>
    </row>
    <row r="171" spans="1:27">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85"/>
    </row>
    <row r="172" spans="1:27">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85"/>
    </row>
    <row r="173" spans="1:27">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85"/>
    </row>
    <row r="174" spans="1:27">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85"/>
    </row>
    <row r="175" spans="1:27">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85"/>
    </row>
    <row r="176" spans="1:27">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85"/>
    </row>
    <row r="177" spans="1:27">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85"/>
    </row>
    <row r="178" spans="1:27">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85"/>
    </row>
    <row r="179" spans="1:27">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85"/>
    </row>
    <row r="180" spans="1:27">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85"/>
    </row>
    <row r="181" spans="1:27">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85"/>
    </row>
    <row r="182" spans="1:27">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85"/>
    </row>
    <row r="183" spans="1:27">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85"/>
    </row>
    <row r="184" spans="1:27">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85"/>
    </row>
    <row r="185" spans="1:27">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85"/>
    </row>
    <row r="186" spans="1:27">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85"/>
    </row>
    <row r="187" spans="1:27">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85"/>
    </row>
    <row r="188" spans="1:27">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85"/>
    </row>
    <row r="189" spans="1:27">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85"/>
    </row>
    <row r="190" spans="1:27">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85"/>
    </row>
    <row r="191" spans="1:27">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85"/>
    </row>
    <row r="192" spans="1:27">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185"/>
    </row>
    <row r="193" spans="1:27">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185"/>
    </row>
    <row r="194" spans="1:27">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185"/>
    </row>
    <row r="195" spans="1:27">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185"/>
    </row>
    <row r="196" spans="1:27">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185"/>
    </row>
    <row r="197" spans="1:2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185"/>
    </row>
    <row r="198" spans="1:27">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185"/>
    </row>
    <row r="199" spans="1:27">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185"/>
    </row>
    <row r="200" spans="1:27">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185"/>
    </row>
    <row r="201" spans="1:27">
      <c r="A201" s="185"/>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row>
  </sheetData>
  <mergeCells count="38">
    <mergeCell ref="A6:J6"/>
    <mergeCell ref="G7:H7"/>
    <mergeCell ref="A8:B8"/>
    <mergeCell ref="C12:H12"/>
    <mergeCell ref="C13:H13"/>
    <mergeCell ref="C16:H16"/>
    <mergeCell ref="C17:H17"/>
    <mergeCell ref="C18:D18"/>
    <mergeCell ref="F18:G18"/>
    <mergeCell ref="C19:D19"/>
    <mergeCell ref="F19:G19"/>
    <mergeCell ref="E21:F21"/>
    <mergeCell ref="C22:D22"/>
    <mergeCell ref="C24:D24"/>
    <mergeCell ref="C26:D26"/>
    <mergeCell ref="C29:D29"/>
    <mergeCell ref="F47:I47"/>
    <mergeCell ref="C30:D30"/>
    <mergeCell ref="C31:D31"/>
    <mergeCell ref="C32:D32"/>
    <mergeCell ref="C33:D33"/>
    <mergeCell ref="C34:D34"/>
    <mergeCell ref="F53:I53"/>
    <mergeCell ref="F54:I54"/>
    <mergeCell ref="B14:B15"/>
    <mergeCell ref="I14:I15"/>
    <mergeCell ref="C36:J37"/>
    <mergeCell ref="C14:H15"/>
    <mergeCell ref="C38:J39"/>
    <mergeCell ref="F48:I48"/>
    <mergeCell ref="C49:D49"/>
    <mergeCell ref="F50:I50"/>
    <mergeCell ref="F51:I51"/>
    <mergeCell ref="C52:D52"/>
    <mergeCell ref="C40:J40"/>
    <mergeCell ref="C41:J41"/>
    <mergeCell ref="A45:J45"/>
    <mergeCell ref="C46:D46"/>
  </mergeCells>
  <phoneticPr fontId="105"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00"/>
  <sheetViews>
    <sheetView topLeftCell="A10" workbookViewId="0">
      <selection activeCell="I28" sqref="I28"/>
    </sheetView>
  </sheetViews>
  <sheetFormatPr defaultColWidth="8.6875" defaultRowHeight="15.75"/>
  <cols>
    <col min="1" max="1" width="25.5625" style="3" customWidth="1"/>
    <col min="2" max="2" width="15.5" style="3" customWidth="1"/>
    <col min="3" max="3" width="14.6875" style="3" customWidth="1"/>
    <col min="4" max="4" width="21.5625" style="3" customWidth="1"/>
    <col min="5" max="5" width="22.1875" style="3" bestFit="1" customWidth="1"/>
    <col min="6" max="6" width="10.0625" style="3" customWidth="1"/>
    <col min="7" max="7" width="19.6875" style="3" customWidth="1"/>
    <col min="8" max="8" width="10.0625" style="3" customWidth="1"/>
    <col min="9" max="9" width="26.125" style="3" bestFit="1" customWidth="1"/>
    <col min="10" max="10" width="10.0625" style="3" customWidth="1"/>
    <col min="11" max="11" width="18.9375" style="3" customWidth="1"/>
    <col min="12" max="12" width="10.0625" style="3" customWidth="1"/>
    <col min="13" max="13" width="15.1875" style="3" customWidth="1"/>
    <col min="14" max="16" width="10.0625" style="3" customWidth="1"/>
    <col min="17" max="17" width="11.6875" style="3" customWidth="1"/>
    <col min="18" max="24" width="10.0625" style="3" customWidth="1"/>
    <col min="25" max="25" width="12.9375" style="3" customWidth="1"/>
    <col min="26" max="26" width="12.5625" style="3" customWidth="1"/>
    <col min="27" max="27" width="22.0625" style="3" customWidth="1"/>
    <col min="28" max="29" width="10.0625" style="3" customWidth="1"/>
    <col min="30" max="16384" width="8.6875" style="3"/>
  </cols>
  <sheetData>
    <row r="1" spans="1:29" ht="46.15">
      <c r="A1" s="554" t="s">
        <v>489</v>
      </c>
      <c r="B1" s="554"/>
      <c r="C1" s="554"/>
      <c r="D1" s="554"/>
      <c r="E1" s="554"/>
      <c r="F1" s="554"/>
      <c r="G1" s="554"/>
      <c r="H1" s="554"/>
      <c r="I1" s="554"/>
      <c r="J1" s="79"/>
      <c r="K1" s="79"/>
      <c r="L1" s="79"/>
      <c r="M1" s="79"/>
      <c r="N1" s="79"/>
      <c r="O1" s="68"/>
      <c r="P1" s="68"/>
      <c r="Q1" s="68"/>
      <c r="R1" s="68"/>
      <c r="S1" s="68"/>
      <c r="T1" s="68"/>
      <c r="U1" s="68"/>
      <c r="V1" s="68"/>
      <c r="W1" s="68"/>
      <c r="X1" s="68"/>
      <c r="Y1" s="68"/>
      <c r="Z1" s="68"/>
      <c r="AA1" s="68"/>
      <c r="AB1" s="68"/>
      <c r="AC1" s="68"/>
    </row>
    <row r="2" spans="1:29">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row>
    <row r="3" spans="1:29" ht="23.25">
      <c r="A3" s="69" t="s">
        <v>236</v>
      </c>
      <c r="B3" s="69" t="s">
        <v>235</v>
      </c>
      <c r="C3" s="69" t="s">
        <v>237</v>
      </c>
      <c r="D3" s="69" t="s">
        <v>238</v>
      </c>
      <c r="E3" s="69" t="s">
        <v>239</v>
      </c>
      <c r="F3" s="70"/>
      <c r="G3" s="70"/>
      <c r="H3" s="71"/>
      <c r="I3" s="71"/>
      <c r="J3" s="71"/>
      <c r="K3" s="71"/>
      <c r="L3" s="71"/>
      <c r="M3" s="71"/>
      <c r="N3" s="71"/>
      <c r="O3" s="71"/>
      <c r="P3" s="71"/>
      <c r="Q3" s="71"/>
      <c r="R3" s="71"/>
      <c r="S3" s="71"/>
      <c r="T3" s="71"/>
      <c r="U3" s="71"/>
      <c r="V3" s="71"/>
      <c r="W3" s="71"/>
      <c r="X3" s="71"/>
      <c r="Y3" s="71"/>
      <c r="Z3" s="71"/>
      <c r="AA3" s="71"/>
      <c r="AB3" s="71"/>
      <c r="AC3" s="71"/>
    </row>
    <row r="4" spans="1:29" ht="23.25">
      <c r="A4" s="72" t="s">
        <v>143</v>
      </c>
      <c r="B4" s="72">
        <v>0.8</v>
      </c>
      <c r="C4" s="73">
        <v>0.8</v>
      </c>
      <c r="D4" s="73">
        <v>0.1</v>
      </c>
      <c r="E4" s="73">
        <v>0.1</v>
      </c>
      <c r="F4" s="71"/>
      <c r="G4" s="71"/>
      <c r="H4" s="71"/>
      <c r="I4" s="71"/>
      <c r="J4" s="71"/>
      <c r="K4" s="71"/>
      <c r="L4" s="71"/>
      <c r="M4" s="71"/>
      <c r="N4" s="71"/>
      <c r="O4" s="71"/>
      <c r="P4" s="71"/>
      <c r="Q4" s="71"/>
      <c r="R4" s="71"/>
      <c r="S4" s="71"/>
      <c r="T4" s="71"/>
      <c r="U4" s="71"/>
      <c r="V4" s="71"/>
      <c r="W4" s="71"/>
      <c r="X4" s="71"/>
      <c r="Y4" s="71"/>
      <c r="Z4" s="71"/>
      <c r="AA4" s="71"/>
      <c r="AB4" s="71"/>
      <c r="AC4" s="71"/>
    </row>
    <row r="5" spans="1:29" ht="23.25">
      <c r="A5" s="72" t="s">
        <v>144</v>
      </c>
      <c r="B5" s="72">
        <v>0.2</v>
      </c>
      <c r="C5" s="73">
        <v>0.2</v>
      </c>
      <c r="D5" s="73">
        <v>0.9</v>
      </c>
      <c r="E5" s="73">
        <v>0.9</v>
      </c>
      <c r="F5" s="71"/>
      <c r="G5" s="71"/>
      <c r="H5" s="71"/>
      <c r="I5" s="71"/>
      <c r="J5" s="71"/>
      <c r="K5" s="71"/>
      <c r="L5" s="71"/>
      <c r="M5" s="71"/>
      <c r="N5" s="71"/>
      <c r="O5" s="71"/>
      <c r="P5" s="71"/>
      <c r="Q5" s="71"/>
      <c r="R5" s="71"/>
      <c r="S5" s="71"/>
      <c r="T5" s="71"/>
      <c r="U5" s="71"/>
      <c r="V5" s="71"/>
      <c r="W5" s="71"/>
      <c r="X5" s="71"/>
      <c r="Y5" s="71"/>
      <c r="Z5" s="71"/>
      <c r="AA5" s="71"/>
      <c r="AB5" s="71"/>
      <c r="AC5" s="71"/>
    </row>
    <row r="6" spans="1:29">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row>
    <row r="7" spans="1:29">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row>
    <row r="8" spans="1:29" ht="48" customHeight="1">
      <c r="A8" s="554" t="s">
        <v>490</v>
      </c>
      <c r="B8" s="554"/>
      <c r="C8" s="554"/>
      <c r="D8" s="554"/>
      <c r="E8" s="554"/>
      <c r="F8" s="554"/>
      <c r="G8" s="554"/>
      <c r="H8" s="554"/>
      <c r="I8" s="554"/>
      <c r="J8" s="79"/>
      <c r="K8" s="79"/>
      <c r="L8" s="79"/>
      <c r="M8" s="79"/>
      <c r="N8" s="79"/>
      <c r="O8" s="68"/>
      <c r="P8" s="68"/>
      <c r="Q8" s="68"/>
      <c r="R8" s="68"/>
      <c r="S8" s="68"/>
      <c r="T8" s="68"/>
      <c r="U8" s="68"/>
      <c r="V8" s="68"/>
      <c r="W8" s="68"/>
      <c r="X8" s="68"/>
      <c r="Y8" s="68"/>
      <c r="Z8" s="68"/>
      <c r="AA8" s="68"/>
      <c r="AB8" s="68"/>
      <c r="AC8" s="68"/>
    </row>
    <row r="9" spans="1:29">
      <c r="A9" s="553" t="s">
        <v>241</v>
      </c>
      <c r="B9" s="551" t="s">
        <v>242</v>
      </c>
      <c r="C9" s="551"/>
      <c r="D9" s="551" t="s">
        <v>243</v>
      </c>
      <c r="E9" s="551" t="s">
        <v>247</v>
      </c>
      <c r="F9" s="551"/>
      <c r="G9" s="551"/>
      <c r="H9" s="551"/>
      <c r="I9" s="551"/>
      <c r="J9" s="551"/>
      <c r="K9" s="551"/>
      <c r="L9" s="551"/>
      <c r="M9" s="551"/>
      <c r="N9" s="551"/>
      <c r="O9" s="555" t="s">
        <v>248</v>
      </c>
      <c r="P9" s="555"/>
      <c r="Q9" s="555"/>
      <c r="R9" s="555"/>
      <c r="S9" s="555"/>
      <c r="T9" s="555"/>
      <c r="U9" s="555"/>
      <c r="V9" s="555"/>
      <c r="W9" s="555"/>
      <c r="X9" s="555"/>
      <c r="Y9" s="555"/>
      <c r="Z9" s="555"/>
      <c r="AA9" s="555"/>
      <c r="AB9" s="555"/>
      <c r="AC9" s="550" t="s">
        <v>249</v>
      </c>
    </row>
    <row r="10" spans="1:29">
      <c r="A10" s="553"/>
      <c r="B10" s="551"/>
      <c r="C10" s="551"/>
      <c r="D10" s="551"/>
      <c r="E10" s="551" t="s">
        <v>250</v>
      </c>
      <c r="F10" s="551"/>
      <c r="G10" s="551"/>
      <c r="H10" s="551"/>
      <c r="I10" s="551" t="s">
        <v>251</v>
      </c>
      <c r="J10" s="551"/>
      <c r="K10" s="551"/>
      <c r="L10" s="551"/>
      <c r="M10" s="551" t="s">
        <v>252</v>
      </c>
      <c r="N10" s="551"/>
      <c r="O10" s="80"/>
      <c r="P10" s="80"/>
      <c r="Q10" s="80"/>
      <c r="R10" s="80"/>
      <c r="S10" s="80"/>
      <c r="T10" s="80"/>
      <c r="U10" s="80"/>
      <c r="V10" s="80"/>
      <c r="W10" s="80"/>
      <c r="X10" s="80"/>
      <c r="Y10" s="80"/>
      <c r="Z10" s="80"/>
      <c r="AA10" s="80"/>
      <c r="AB10" s="80"/>
      <c r="AC10" s="550"/>
    </row>
    <row r="11" spans="1:29" ht="22.5" customHeight="1">
      <c r="A11" s="553"/>
      <c r="B11" s="551"/>
      <c r="C11" s="551"/>
      <c r="D11" s="551"/>
      <c r="E11" s="74" t="s">
        <v>253</v>
      </c>
      <c r="F11" s="74" t="s">
        <v>254</v>
      </c>
      <c r="G11" s="74" t="s">
        <v>253</v>
      </c>
      <c r="H11" s="74" t="s">
        <v>254</v>
      </c>
      <c r="I11" s="74" t="s">
        <v>253</v>
      </c>
      <c r="J11" s="74" t="s">
        <v>254</v>
      </c>
      <c r="K11" s="74" t="s">
        <v>253</v>
      </c>
      <c r="L11" s="74" t="s">
        <v>254</v>
      </c>
      <c r="M11" s="74" t="s">
        <v>253</v>
      </c>
      <c r="N11" s="74" t="s">
        <v>254</v>
      </c>
      <c r="O11" s="81" t="s">
        <v>123</v>
      </c>
      <c r="P11" s="81" t="s">
        <v>125</v>
      </c>
      <c r="Q11" s="81" t="s">
        <v>127</v>
      </c>
      <c r="R11" s="81" t="s">
        <v>134</v>
      </c>
      <c r="S11" s="81" t="s">
        <v>136</v>
      </c>
      <c r="T11" s="81" t="s">
        <v>138</v>
      </c>
      <c r="U11" s="81" t="s">
        <v>140</v>
      </c>
      <c r="V11" s="81" t="s">
        <v>142</v>
      </c>
      <c r="W11" s="81" t="s">
        <v>143</v>
      </c>
      <c r="X11" s="81" t="s">
        <v>144</v>
      </c>
      <c r="Y11" s="81" t="s">
        <v>145</v>
      </c>
      <c r="Z11" s="81" t="s">
        <v>146</v>
      </c>
      <c r="AA11" s="81" t="s">
        <v>255</v>
      </c>
      <c r="AB11" s="81" t="s">
        <v>141</v>
      </c>
      <c r="AC11" s="550"/>
    </row>
    <row r="12" spans="1:29" ht="22.5" customHeight="1">
      <c r="A12" s="75">
        <v>1</v>
      </c>
      <c r="B12" s="552" t="s">
        <v>103</v>
      </c>
      <c r="C12" s="552"/>
      <c r="D12" s="71">
        <v>0.05</v>
      </c>
      <c r="E12" s="76" t="s">
        <v>585</v>
      </c>
      <c r="F12" s="77">
        <v>0.1</v>
      </c>
      <c r="G12" s="78"/>
      <c r="H12" s="77">
        <v>0</v>
      </c>
      <c r="I12" s="75" t="s">
        <v>595</v>
      </c>
      <c r="J12" s="77">
        <v>0.4</v>
      </c>
      <c r="K12" s="75" t="s">
        <v>597</v>
      </c>
      <c r="L12" s="77">
        <v>0.4</v>
      </c>
      <c r="M12" s="75" t="s">
        <v>256</v>
      </c>
      <c r="N12" s="71">
        <v>0.1</v>
      </c>
      <c r="O12" s="71"/>
      <c r="P12" s="71"/>
      <c r="Q12" s="71">
        <f t="shared" ref="Q12:Q20" si="0">N12</f>
        <v>0.1</v>
      </c>
      <c r="R12" s="71"/>
      <c r="S12" s="71"/>
      <c r="T12" s="71"/>
      <c r="U12" s="71"/>
      <c r="V12" s="71"/>
      <c r="W12" s="71"/>
      <c r="X12" s="71"/>
      <c r="Y12" s="71">
        <f t="shared" ref="Y12:Y20" si="1">F12*$B$4+H12*$C$4+J12*$D$4+L12*$E$4</f>
        <v>0.16000000000000003</v>
      </c>
      <c r="Z12" s="71">
        <f t="shared" ref="Z12:Z20" si="2">F12*$B$5+H12*$C$5+$J12*$D$5+L12*$E$5</f>
        <v>0.7400000000000001</v>
      </c>
      <c r="AA12" s="71"/>
      <c r="AB12" s="71"/>
      <c r="AC12" s="71">
        <f t="shared" ref="AC12:AC20" si="3">SUM(O12:AB12)</f>
        <v>1</v>
      </c>
    </row>
    <row r="13" spans="1:29" ht="22.5" customHeight="1">
      <c r="A13" s="75">
        <v>2</v>
      </c>
      <c r="B13" s="552" t="s">
        <v>105</v>
      </c>
      <c r="C13" s="552"/>
      <c r="D13" s="71">
        <v>0.06</v>
      </c>
      <c r="E13" s="76" t="s">
        <v>585</v>
      </c>
      <c r="F13" s="77">
        <v>0.2</v>
      </c>
      <c r="G13" s="77"/>
      <c r="H13" s="77">
        <v>0</v>
      </c>
      <c r="I13" s="407" t="s">
        <v>595</v>
      </c>
      <c r="J13" s="77">
        <v>0.4</v>
      </c>
      <c r="K13" s="407" t="s">
        <v>597</v>
      </c>
      <c r="L13" s="77">
        <v>0.3</v>
      </c>
      <c r="M13" s="75" t="s">
        <v>256</v>
      </c>
      <c r="N13" s="71">
        <v>0.1</v>
      </c>
      <c r="O13" s="71"/>
      <c r="P13" s="71"/>
      <c r="Q13" s="71">
        <f t="shared" si="0"/>
        <v>0.1</v>
      </c>
      <c r="R13" s="71"/>
      <c r="S13" s="71"/>
      <c r="T13" s="71"/>
      <c r="U13" s="71"/>
      <c r="V13" s="71"/>
      <c r="W13" s="71"/>
      <c r="X13" s="71"/>
      <c r="Y13" s="71">
        <f t="shared" si="1"/>
        <v>0.23000000000000004</v>
      </c>
      <c r="Z13" s="71">
        <f t="shared" si="2"/>
        <v>0.67</v>
      </c>
      <c r="AA13" s="71"/>
      <c r="AB13" s="71"/>
      <c r="AC13" s="71">
        <f t="shared" si="3"/>
        <v>1</v>
      </c>
    </row>
    <row r="14" spans="1:29" ht="22.5" customHeight="1">
      <c r="A14" s="75">
        <v>3</v>
      </c>
      <c r="B14" s="552" t="s">
        <v>257</v>
      </c>
      <c r="C14" s="552"/>
      <c r="D14" s="71">
        <v>0.04</v>
      </c>
      <c r="E14" s="75"/>
      <c r="F14" s="77"/>
      <c r="G14" s="77"/>
      <c r="H14" s="77"/>
      <c r="I14" s="407" t="s">
        <v>595</v>
      </c>
      <c r="J14" s="77">
        <v>0.4</v>
      </c>
      <c r="K14" s="407" t="s">
        <v>597</v>
      </c>
      <c r="L14" s="77">
        <v>0.4</v>
      </c>
      <c r="M14" s="75" t="s">
        <v>256</v>
      </c>
      <c r="N14" s="71">
        <v>0.2</v>
      </c>
      <c r="O14" s="71"/>
      <c r="P14" s="71"/>
      <c r="Q14" s="71">
        <f t="shared" si="0"/>
        <v>0.2</v>
      </c>
      <c r="R14" s="71"/>
      <c r="S14" s="71"/>
      <c r="T14" s="71"/>
      <c r="U14" s="71"/>
      <c r="V14" s="71"/>
      <c r="W14" s="71"/>
      <c r="X14" s="71"/>
      <c r="Y14" s="71">
        <f t="shared" si="1"/>
        <v>8.0000000000000016E-2</v>
      </c>
      <c r="Z14" s="71">
        <f t="shared" si="2"/>
        <v>0.72000000000000008</v>
      </c>
      <c r="AA14" s="71"/>
      <c r="AB14" s="71"/>
      <c r="AC14" s="71">
        <f t="shared" si="3"/>
        <v>1</v>
      </c>
    </row>
    <row r="15" spans="1:29" ht="22.5" customHeight="1">
      <c r="A15" s="75">
        <v>4</v>
      </c>
      <c r="B15" s="552" t="s">
        <v>258</v>
      </c>
      <c r="C15" s="552"/>
      <c r="D15" s="71">
        <v>7.0000000000000007E-2</v>
      </c>
      <c r="E15" s="76" t="s">
        <v>585</v>
      </c>
      <c r="F15" s="77">
        <v>0.2</v>
      </c>
      <c r="G15" s="77" t="s">
        <v>593</v>
      </c>
      <c r="H15" s="77">
        <v>0.1</v>
      </c>
      <c r="I15" s="407" t="s">
        <v>595</v>
      </c>
      <c r="J15" s="77">
        <v>0.3</v>
      </c>
      <c r="K15" s="407" t="s">
        <v>597</v>
      </c>
      <c r="L15" s="77">
        <v>0.3</v>
      </c>
      <c r="M15" s="75" t="s">
        <v>256</v>
      </c>
      <c r="N15" s="71">
        <v>0.1</v>
      </c>
      <c r="O15" s="71"/>
      <c r="P15" s="71"/>
      <c r="Q15" s="71">
        <f t="shared" si="0"/>
        <v>0.1</v>
      </c>
      <c r="R15" s="71"/>
      <c r="S15" s="71"/>
      <c r="T15" s="71"/>
      <c r="U15" s="71"/>
      <c r="V15" s="71"/>
      <c r="W15" s="71"/>
      <c r="X15" s="71"/>
      <c r="Y15" s="71">
        <f t="shared" si="1"/>
        <v>0.30000000000000004</v>
      </c>
      <c r="Z15" s="71">
        <f t="shared" si="2"/>
        <v>0.60000000000000009</v>
      </c>
      <c r="AA15" s="71"/>
      <c r="AB15" s="71"/>
      <c r="AC15" s="71">
        <f t="shared" si="3"/>
        <v>1</v>
      </c>
    </row>
    <row r="16" spans="1:29" ht="22.5" customHeight="1">
      <c r="A16" s="75">
        <v>5</v>
      </c>
      <c r="B16" s="552" t="s">
        <v>107</v>
      </c>
      <c r="C16" s="552"/>
      <c r="D16" s="71">
        <v>0.08</v>
      </c>
      <c r="E16" s="76" t="s">
        <v>585</v>
      </c>
      <c r="F16" s="77">
        <v>0.2</v>
      </c>
      <c r="G16" s="77" t="s">
        <v>593</v>
      </c>
      <c r="H16" s="77">
        <v>0.2</v>
      </c>
      <c r="I16" s="407" t="s">
        <v>595</v>
      </c>
      <c r="J16" s="77">
        <v>0.3</v>
      </c>
      <c r="K16" s="407" t="s">
        <v>597</v>
      </c>
      <c r="L16" s="77">
        <v>0.2</v>
      </c>
      <c r="M16" s="75" t="s">
        <v>256</v>
      </c>
      <c r="N16" s="71">
        <v>0.1</v>
      </c>
      <c r="O16" s="71"/>
      <c r="P16" s="71"/>
      <c r="Q16" s="71">
        <f t="shared" si="0"/>
        <v>0.1</v>
      </c>
      <c r="R16" s="71"/>
      <c r="S16" s="71"/>
      <c r="T16" s="71"/>
      <c r="U16" s="71"/>
      <c r="V16" s="71"/>
      <c r="W16" s="71"/>
      <c r="X16" s="71"/>
      <c r="Y16" s="71">
        <f t="shared" si="1"/>
        <v>0.37000000000000011</v>
      </c>
      <c r="Z16" s="71">
        <f t="shared" si="2"/>
        <v>0.53</v>
      </c>
      <c r="AA16" s="71"/>
      <c r="AB16" s="71"/>
      <c r="AC16" s="71">
        <f t="shared" si="3"/>
        <v>1</v>
      </c>
    </row>
    <row r="17" spans="1:29" ht="22.5" customHeight="1">
      <c r="A17" s="75">
        <v>6</v>
      </c>
      <c r="B17" s="552" t="s">
        <v>259</v>
      </c>
      <c r="C17" s="552"/>
      <c r="D17" s="71">
        <v>0.09</v>
      </c>
      <c r="E17" s="76" t="s">
        <v>585</v>
      </c>
      <c r="F17" s="77">
        <v>0.3</v>
      </c>
      <c r="G17" s="77" t="s">
        <v>593</v>
      </c>
      <c r="H17" s="77">
        <v>0.2</v>
      </c>
      <c r="I17" s="407" t="s">
        <v>595</v>
      </c>
      <c r="J17" s="77">
        <v>0.2</v>
      </c>
      <c r="K17" s="407" t="s">
        <v>597</v>
      </c>
      <c r="L17" s="77">
        <v>0.2</v>
      </c>
      <c r="M17" s="75" t="s">
        <v>256</v>
      </c>
      <c r="N17" s="71">
        <v>0.1</v>
      </c>
      <c r="O17" s="71"/>
      <c r="P17" s="71"/>
      <c r="Q17" s="71">
        <f t="shared" si="0"/>
        <v>0.1</v>
      </c>
      <c r="R17" s="71"/>
      <c r="S17" s="71"/>
      <c r="T17" s="71"/>
      <c r="U17" s="71"/>
      <c r="V17" s="71"/>
      <c r="W17" s="71"/>
      <c r="X17" s="71"/>
      <c r="Y17" s="71">
        <f t="shared" si="1"/>
        <v>0.44000000000000006</v>
      </c>
      <c r="Z17" s="71">
        <f t="shared" si="2"/>
        <v>0.46000000000000008</v>
      </c>
      <c r="AA17" s="71"/>
      <c r="AB17" s="71"/>
      <c r="AC17" s="71">
        <f t="shared" si="3"/>
        <v>1</v>
      </c>
    </row>
    <row r="18" spans="1:29" ht="22.5" customHeight="1">
      <c r="A18" s="75">
        <v>7</v>
      </c>
      <c r="B18" s="552" t="s">
        <v>260</v>
      </c>
      <c r="C18" s="552"/>
      <c r="D18" s="71">
        <v>0.1</v>
      </c>
      <c r="E18" s="76" t="s">
        <v>585</v>
      </c>
      <c r="F18" s="77">
        <v>0.4</v>
      </c>
      <c r="G18" s="77" t="s">
        <v>593</v>
      </c>
      <c r="H18" s="77">
        <v>0.4</v>
      </c>
      <c r="I18" s="407" t="s">
        <v>595</v>
      </c>
      <c r="J18" s="77">
        <v>0.1</v>
      </c>
      <c r="K18" s="407" t="s">
        <v>597</v>
      </c>
      <c r="L18" s="77"/>
      <c r="M18" s="75" t="s">
        <v>256</v>
      </c>
      <c r="N18" s="71">
        <v>0.1</v>
      </c>
      <c r="O18" s="71"/>
      <c r="P18" s="71"/>
      <c r="Q18" s="71">
        <f t="shared" si="0"/>
        <v>0.1</v>
      </c>
      <c r="R18" s="71"/>
      <c r="S18" s="71"/>
      <c r="T18" s="71"/>
      <c r="U18" s="71"/>
      <c r="V18" s="71"/>
      <c r="W18" s="71"/>
      <c r="X18" s="71"/>
      <c r="Y18" s="71">
        <f t="shared" si="1"/>
        <v>0.65000000000000013</v>
      </c>
      <c r="Z18" s="71">
        <f t="shared" si="2"/>
        <v>0.25000000000000006</v>
      </c>
      <c r="AA18" s="71"/>
      <c r="AB18" s="71"/>
      <c r="AC18" s="71">
        <f t="shared" si="3"/>
        <v>1.0000000000000002</v>
      </c>
    </row>
    <row r="19" spans="1:29" ht="22.5" customHeight="1">
      <c r="A19" s="75">
        <v>8</v>
      </c>
      <c r="B19" s="552" t="s">
        <v>109</v>
      </c>
      <c r="C19" s="552"/>
      <c r="D19" s="71">
        <v>0.1</v>
      </c>
      <c r="E19" s="76" t="s">
        <v>585</v>
      </c>
      <c r="F19" s="77">
        <v>0.3</v>
      </c>
      <c r="G19" s="77" t="s">
        <v>593</v>
      </c>
      <c r="H19" s="77">
        <v>0.3</v>
      </c>
      <c r="I19" s="407" t="s">
        <v>595</v>
      </c>
      <c r="J19" s="77">
        <v>0.2</v>
      </c>
      <c r="K19" s="407" t="s">
        <v>597</v>
      </c>
      <c r="L19" s="77">
        <v>0.1</v>
      </c>
      <c r="M19" s="75" t="s">
        <v>256</v>
      </c>
      <c r="N19" s="71">
        <v>0.1</v>
      </c>
      <c r="O19" s="71"/>
      <c r="P19" s="71"/>
      <c r="Q19" s="71">
        <f t="shared" si="0"/>
        <v>0.1</v>
      </c>
      <c r="R19" s="71"/>
      <c r="S19" s="71"/>
      <c r="T19" s="71"/>
      <c r="U19" s="71"/>
      <c r="V19" s="71"/>
      <c r="W19" s="71"/>
      <c r="X19" s="71"/>
      <c r="Y19" s="71">
        <f t="shared" si="1"/>
        <v>0.51</v>
      </c>
      <c r="Z19" s="71">
        <f t="shared" si="2"/>
        <v>0.39000000000000007</v>
      </c>
      <c r="AA19" s="71"/>
      <c r="AB19" s="71"/>
      <c r="AC19" s="71">
        <f t="shared" si="3"/>
        <v>1</v>
      </c>
    </row>
    <row r="20" spans="1:29" ht="23.25" customHeight="1">
      <c r="A20" s="75">
        <v>9</v>
      </c>
      <c r="B20" s="552" t="s">
        <v>111</v>
      </c>
      <c r="C20" s="552"/>
      <c r="D20" s="71">
        <v>0.12</v>
      </c>
      <c r="E20" s="76" t="s">
        <v>585</v>
      </c>
      <c r="F20" s="77">
        <v>0.4</v>
      </c>
      <c r="G20" s="77" t="s">
        <v>593</v>
      </c>
      <c r="H20" s="77">
        <v>0.3</v>
      </c>
      <c r="I20" s="407" t="s">
        <v>595</v>
      </c>
      <c r="J20" s="77">
        <v>0.1</v>
      </c>
      <c r="K20" s="407" t="s">
        <v>597</v>
      </c>
      <c r="L20" s="77">
        <v>0.1</v>
      </c>
      <c r="M20" s="75" t="s">
        <v>256</v>
      </c>
      <c r="N20" s="71">
        <v>0.1</v>
      </c>
      <c r="O20" s="71"/>
      <c r="P20" s="71"/>
      <c r="Q20" s="71">
        <f t="shared" si="0"/>
        <v>0.1</v>
      </c>
      <c r="R20" s="71"/>
      <c r="S20" s="71"/>
      <c r="T20" s="71"/>
      <c r="U20" s="71"/>
      <c r="V20" s="71"/>
      <c r="W20" s="71"/>
      <c r="X20" s="71"/>
      <c r="Y20" s="71">
        <f t="shared" si="1"/>
        <v>0.58000000000000007</v>
      </c>
      <c r="Z20" s="71">
        <f t="shared" si="2"/>
        <v>0.32000000000000006</v>
      </c>
      <c r="AA20" s="71"/>
      <c r="AB20" s="71"/>
      <c r="AC20" s="71">
        <f t="shared" si="3"/>
        <v>1</v>
      </c>
    </row>
    <row r="21" spans="1:29">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row>
    <row r="22" spans="1:29">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row>
    <row r="23" spans="1:29">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row>
    <row r="24" spans="1:29">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row>
    <row r="25" spans="1:29">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row>
    <row r="26" spans="1:29">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row>
    <row r="27" spans="1:29">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row>
    <row r="28" spans="1:29">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row>
    <row r="29" spans="1:29">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row>
    <row r="30" spans="1:29">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row>
    <row r="31" spans="1:29">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row>
    <row r="32" spans="1:29">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row>
    <row r="33" spans="1:29">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row>
    <row r="34" spans="1:29">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row>
    <row r="35" spans="1:29">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row>
    <row r="36" spans="1:29">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row>
    <row r="37" spans="1:29">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row>
    <row r="38" spans="1:29">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row>
    <row r="39" spans="1:29">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row>
    <row r="40" spans="1:29">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row>
    <row r="41" spans="1:29">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row>
    <row r="42" spans="1:29">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row>
    <row r="43" spans="1:29">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row>
    <row r="44" spans="1:29">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row>
    <row r="45" spans="1:29">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row>
    <row r="46" spans="1:29">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row>
    <row r="47" spans="1:29">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row>
    <row r="48" spans="1:29">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row>
    <row r="49" spans="1:29">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row>
    <row r="50" spans="1:29">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row>
    <row r="51" spans="1:29">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row>
    <row r="52" spans="1:29">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row>
    <row r="53" spans="1:29">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row>
    <row r="54" spans="1:29">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row>
    <row r="55" spans="1:29">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row>
    <row r="56" spans="1:29">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row>
    <row r="57" spans="1:29">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row>
    <row r="58" spans="1:29">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row>
    <row r="59" spans="1:29">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row>
    <row r="60" spans="1:29">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row>
    <row r="61" spans="1:29">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row>
    <row r="62" spans="1:29">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row>
    <row r="63" spans="1:29">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row>
    <row r="64" spans="1:29">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row>
    <row r="65" spans="1:29">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row>
    <row r="66" spans="1:29">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row>
    <row r="67" spans="1:29">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row>
    <row r="68" spans="1:29">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row>
    <row r="69" spans="1:29">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row>
    <row r="70" spans="1:29">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row>
    <row r="71" spans="1:29">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row>
    <row r="72" spans="1:29">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row>
    <row r="73" spans="1:29">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row>
    <row r="74" spans="1:29">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row>
    <row r="75" spans="1:29">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row>
    <row r="76" spans="1:29">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row>
    <row r="77" spans="1:29">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row>
    <row r="78" spans="1:29">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row>
    <row r="79" spans="1:29">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row>
    <row r="80" spans="1:29">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row>
    <row r="81" spans="1:29">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row>
    <row r="82" spans="1:29">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row>
    <row r="83" spans="1:29">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row>
    <row r="84" spans="1:29">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row>
    <row r="85" spans="1:29">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row>
    <row r="86" spans="1:29">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row>
    <row r="87" spans="1:29">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row>
    <row r="88" spans="1:29">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row>
    <row r="89" spans="1:29">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row>
    <row r="90" spans="1:29">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row>
    <row r="91" spans="1:29">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row>
    <row r="92" spans="1:29">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row>
    <row r="93" spans="1:29">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row>
    <row r="94" spans="1:29">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row>
    <row r="95" spans="1:29">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row>
    <row r="96" spans="1:29">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row>
    <row r="97" spans="1:29">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row>
    <row r="98" spans="1:29">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row>
    <row r="99" spans="1:29">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row>
    <row r="100" spans="1:29">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row>
    <row r="101" spans="1:29">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row>
    <row r="102" spans="1:29">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row>
    <row r="103" spans="1:29">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row>
    <row r="104" spans="1:29">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row>
    <row r="105" spans="1:29">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row>
    <row r="106" spans="1:29">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row>
    <row r="107" spans="1:29">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row>
    <row r="108" spans="1:29">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row>
    <row r="109" spans="1:29">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row>
    <row r="110" spans="1:29">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row>
    <row r="111" spans="1:29">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row>
    <row r="112" spans="1:29">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row>
    <row r="113" spans="1:29">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row>
    <row r="114" spans="1:29">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row>
    <row r="115" spans="1:29">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row>
    <row r="116" spans="1:29">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row>
    <row r="117" spans="1:29">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row>
    <row r="118" spans="1:29">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row>
    <row r="119" spans="1:29">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row>
    <row r="120" spans="1:29">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row>
    <row r="121" spans="1:29">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row>
    <row r="122" spans="1:29">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row>
    <row r="123" spans="1:29">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row>
    <row r="124" spans="1:29">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row>
    <row r="125" spans="1:29">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row>
    <row r="126" spans="1:29">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row>
    <row r="127" spans="1:29">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row>
    <row r="128" spans="1:29">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row>
    <row r="129" spans="1:29">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row>
    <row r="130" spans="1:29">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row>
    <row r="131" spans="1:29">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row>
    <row r="132" spans="1:29">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row>
    <row r="133" spans="1:29">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row>
    <row r="134" spans="1:29">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row>
    <row r="135" spans="1:29">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row>
    <row r="136" spans="1:29">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row>
    <row r="137" spans="1:29">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row>
    <row r="138" spans="1:29">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row>
    <row r="139" spans="1:29">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row>
    <row r="140" spans="1:29">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row>
    <row r="141" spans="1:29">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row>
    <row r="142" spans="1:29">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row>
    <row r="143" spans="1:29">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row>
    <row r="144" spans="1:29">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row>
    <row r="145" spans="1:29">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row>
    <row r="146" spans="1:29">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row>
    <row r="147" spans="1:29">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row>
    <row r="148" spans="1:29">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row>
    <row r="149" spans="1:29">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row>
    <row r="150" spans="1:29">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row>
    <row r="151" spans="1:29">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row>
    <row r="152" spans="1:29">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row>
    <row r="153" spans="1:29">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row>
    <row r="154" spans="1:29">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row>
    <row r="155" spans="1:29">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row>
    <row r="156" spans="1:29">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row>
    <row r="157" spans="1:29">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row>
    <row r="158" spans="1:29">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row>
    <row r="159" spans="1:29">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row>
    <row r="160" spans="1:29">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row>
    <row r="161" spans="1:29">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row>
    <row r="162" spans="1:29">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row>
    <row r="163" spans="1:29">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row>
    <row r="164" spans="1:29">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row>
    <row r="165" spans="1:29">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row>
    <row r="166" spans="1:29">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row>
    <row r="167" spans="1:29">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row>
    <row r="168" spans="1:29">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row>
    <row r="169" spans="1:29">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row>
    <row r="170" spans="1:29">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row>
    <row r="171" spans="1:29">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row>
    <row r="172" spans="1:29">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row>
    <row r="173" spans="1:29">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row>
    <row r="174" spans="1:29">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row>
    <row r="175" spans="1:29">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row>
    <row r="176" spans="1:29">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row>
    <row r="177" spans="1:29">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row>
    <row r="178" spans="1:29">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row>
    <row r="179" spans="1:29">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row>
    <row r="180" spans="1:29">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row>
    <row r="181" spans="1:29">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row>
    <row r="182" spans="1:29">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row>
    <row r="183" spans="1:29">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row>
    <row r="184" spans="1:29">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row>
    <row r="185" spans="1:29">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row>
    <row r="186" spans="1:29">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row>
    <row r="187" spans="1:29">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row>
    <row r="188" spans="1:29">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row>
    <row r="189" spans="1:29">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row>
    <row r="190" spans="1:29">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row>
    <row r="191" spans="1:29">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row>
    <row r="192" spans="1:29">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row>
    <row r="193" spans="1:29">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row>
    <row r="194" spans="1:29">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row>
    <row r="195" spans="1:29">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row>
    <row r="196" spans="1:29">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row>
    <row r="197" spans="1:29">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row>
    <row r="198" spans="1:29">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row>
    <row r="199" spans="1:29">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row>
    <row r="200" spans="1:29">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row>
  </sheetData>
  <mergeCells count="20">
    <mergeCell ref="A1:I1"/>
    <mergeCell ref="A8:I8"/>
    <mergeCell ref="E9:N9"/>
    <mergeCell ref="O9:AB9"/>
    <mergeCell ref="E10:H10"/>
    <mergeCell ref="I10:L10"/>
    <mergeCell ref="M10:N10"/>
    <mergeCell ref="D9:D11"/>
    <mergeCell ref="B20:C20"/>
    <mergeCell ref="A9:A11"/>
    <mergeCell ref="B12:C12"/>
    <mergeCell ref="B13:C13"/>
    <mergeCell ref="B14:C14"/>
    <mergeCell ref="B15:C15"/>
    <mergeCell ref="B16:C16"/>
    <mergeCell ref="AC9:AC11"/>
    <mergeCell ref="B9:C11"/>
    <mergeCell ref="B17:C17"/>
    <mergeCell ref="B18:C18"/>
    <mergeCell ref="B19:C19"/>
  </mergeCells>
  <phoneticPr fontId="10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01"/>
  <sheetViews>
    <sheetView topLeftCell="A7" workbookViewId="0">
      <selection activeCell="K29" sqref="K29"/>
    </sheetView>
  </sheetViews>
  <sheetFormatPr defaultColWidth="8.6875" defaultRowHeight="15.75"/>
  <cols>
    <col min="1" max="1" width="13.0625" style="93" bestFit="1" customWidth="1"/>
    <col min="2" max="2" width="10.0625" style="93" customWidth="1"/>
    <col min="3" max="3" width="12.6875" style="93" bestFit="1" customWidth="1"/>
    <col min="4" max="4" width="10.0625" style="93" customWidth="1"/>
    <col min="5" max="5" width="13.0625" style="93" bestFit="1" customWidth="1"/>
    <col min="6" max="6" width="10.0625" style="93" customWidth="1"/>
    <col min="7" max="7" width="9.875" style="93" bestFit="1" customWidth="1"/>
    <col min="8" max="11" width="10.0625" style="93" customWidth="1"/>
    <col min="12" max="14" width="11.4375" style="93" customWidth="1"/>
    <col min="15" max="16" width="12.5625" style="93" customWidth="1"/>
    <col min="17" max="26" width="11.4375" style="93" customWidth="1"/>
    <col min="27" max="16384" width="8.6875" style="93"/>
  </cols>
  <sheetData>
    <row r="1" spans="1:26">
      <c r="A1" s="94"/>
      <c r="B1" s="94"/>
      <c r="C1" s="94"/>
      <c r="D1" s="94"/>
      <c r="E1" s="94"/>
      <c r="F1" s="94"/>
      <c r="G1" s="94"/>
      <c r="H1" s="94"/>
      <c r="I1" s="94"/>
      <c r="J1" s="94"/>
      <c r="K1" s="143"/>
      <c r="L1" s="143"/>
      <c r="M1" s="143"/>
      <c r="N1" s="143"/>
      <c r="O1" s="143"/>
      <c r="P1" s="143"/>
      <c r="Q1" s="143"/>
      <c r="R1" s="143"/>
      <c r="S1" s="143"/>
      <c r="T1" s="143"/>
      <c r="U1" s="143"/>
      <c r="V1" s="143"/>
      <c r="W1" s="143"/>
      <c r="X1" s="143"/>
      <c r="Y1" s="143"/>
      <c r="Z1" s="143"/>
    </row>
    <row r="2" spans="1:26">
      <c r="A2" s="94"/>
      <c r="B2" s="94"/>
      <c r="C2" s="94"/>
      <c r="D2" s="94"/>
      <c r="E2" s="94"/>
      <c r="F2" s="94"/>
      <c r="G2" s="94"/>
      <c r="H2" s="94"/>
      <c r="I2" s="94"/>
      <c r="J2" s="94"/>
      <c r="K2" s="143"/>
      <c r="L2" s="143"/>
      <c r="M2" s="143"/>
      <c r="N2" s="143"/>
      <c r="O2" s="143"/>
      <c r="P2" s="143"/>
      <c r="Q2" s="143"/>
      <c r="R2" s="143"/>
      <c r="S2" s="143"/>
      <c r="T2" s="143"/>
      <c r="U2" s="143"/>
      <c r="V2" s="143"/>
      <c r="W2" s="143"/>
      <c r="X2" s="143"/>
      <c r="Y2" s="143"/>
      <c r="Z2" s="143"/>
    </row>
    <row r="3" spans="1:26" ht="25.5">
      <c r="A3" s="568" t="s">
        <v>379</v>
      </c>
      <c r="B3" s="574"/>
      <c r="C3" s="574"/>
      <c r="D3" s="574"/>
      <c r="E3" s="574"/>
      <c r="F3" s="574"/>
      <c r="G3" s="574"/>
      <c r="H3" s="574"/>
      <c r="I3" s="574"/>
      <c r="J3" s="574"/>
      <c r="K3" s="143"/>
      <c r="L3" s="143"/>
      <c r="M3" s="143"/>
      <c r="N3" s="143"/>
      <c r="O3" s="143"/>
      <c r="P3" s="143"/>
      <c r="Q3" s="143"/>
      <c r="R3" s="143"/>
      <c r="S3" s="143"/>
      <c r="T3" s="143"/>
      <c r="U3" s="143"/>
      <c r="V3" s="143"/>
      <c r="W3" s="143"/>
      <c r="X3" s="143"/>
      <c r="Y3" s="143"/>
      <c r="Z3" s="143"/>
    </row>
    <row r="4" spans="1:26" ht="30" customHeight="1">
      <c r="A4" s="96" t="s">
        <v>4</v>
      </c>
      <c r="B4" s="97" t="str">
        <f>'输入1-风险测评表'!B6</f>
        <v>王总</v>
      </c>
      <c r="C4" s="96" t="s">
        <v>5</v>
      </c>
      <c r="D4" s="96"/>
      <c r="E4" s="98"/>
      <c r="F4" s="96" t="s">
        <v>6</v>
      </c>
      <c r="G4" s="99" t="str">
        <f>'输入1-风险测评表'!G6</f>
        <v>陈宁</v>
      </c>
      <c r="H4" s="98"/>
      <c r="I4" s="144" t="s">
        <v>380</v>
      </c>
      <c r="J4" s="145">
        <f ca="1">'输入1-风险测评表'!J6</f>
        <v>44546</v>
      </c>
      <c r="K4" s="123"/>
      <c r="L4" s="143"/>
      <c r="M4" s="143"/>
      <c r="N4" s="143"/>
      <c r="O4" s="143"/>
      <c r="P4" s="143"/>
      <c r="Q4" s="143"/>
      <c r="R4" s="143"/>
      <c r="S4" s="143"/>
      <c r="T4" s="143"/>
      <c r="U4" s="143"/>
      <c r="V4" s="143"/>
      <c r="W4" s="143"/>
      <c r="X4" s="143"/>
      <c r="Y4" s="143"/>
      <c r="Z4" s="143"/>
    </row>
    <row r="5" spans="1:26" ht="30" customHeight="1">
      <c r="A5" s="96" t="s">
        <v>8</v>
      </c>
      <c r="B5" s="99">
        <f>'输入1-风险测评表'!B7</f>
        <v>13910291519</v>
      </c>
      <c r="C5" s="96"/>
      <c r="D5" s="96"/>
      <c r="E5" s="96"/>
      <c r="F5" s="96" t="s">
        <v>8</v>
      </c>
      <c r="G5" s="99">
        <f>'输入1-风险测评表'!G7</f>
        <v>13910291519</v>
      </c>
      <c r="H5" s="96"/>
      <c r="I5" s="144" t="s">
        <v>381</v>
      </c>
      <c r="J5" s="145">
        <f ca="1">'输入1-风险测评表'!J7</f>
        <v>44561</v>
      </c>
      <c r="K5" s="143"/>
      <c r="L5" s="143"/>
      <c r="M5" s="143"/>
      <c r="N5" s="143"/>
      <c r="O5" s="143"/>
      <c r="P5" s="143"/>
      <c r="Q5" s="143"/>
      <c r="R5" s="143"/>
      <c r="S5" s="143"/>
      <c r="T5" s="143"/>
      <c r="U5" s="143"/>
      <c r="V5" s="143"/>
      <c r="W5" s="143"/>
      <c r="X5" s="143"/>
      <c r="Y5" s="143"/>
      <c r="Z5" s="143"/>
    </row>
    <row r="6" spans="1:26">
      <c r="A6" s="559" t="s">
        <v>382</v>
      </c>
      <c r="B6" s="585"/>
      <c r="C6" s="566" t="s">
        <v>383</v>
      </c>
      <c r="D6" s="585"/>
      <c r="E6" s="566" t="s">
        <v>605</v>
      </c>
      <c r="F6" s="585"/>
      <c r="G6" s="566" t="s">
        <v>384</v>
      </c>
      <c r="H6" s="585"/>
      <c r="I6" s="566" t="s">
        <v>385</v>
      </c>
      <c r="J6" s="588"/>
      <c r="K6" s="143"/>
      <c r="L6" s="143"/>
      <c r="M6" s="143"/>
      <c r="N6" s="143"/>
      <c r="O6" s="143"/>
      <c r="P6" s="143"/>
      <c r="Q6" s="143"/>
      <c r="R6" s="143"/>
      <c r="S6" s="143"/>
      <c r="T6" s="143"/>
      <c r="U6" s="143"/>
      <c r="V6" s="143"/>
      <c r="W6" s="143"/>
      <c r="X6" s="143"/>
      <c r="Y6" s="143"/>
      <c r="Z6" s="143"/>
    </row>
    <row r="7" spans="1:26">
      <c r="A7" s="586"/>
      <c r="B7" s="587"/>
      <c r="C7" s="587"/>
      <c r="D7" s="587"/>
      <c r="E7" s="587"/>
      <c r="F7" s="587"/>
      <c r="G7" s="587"/>
      <c r="H7" s="587"/>
      <c r="I7" s="587"/>
      <c r="J7" s="589"/>
      <c r="K7" s="143"/>
      <c r="L7" s="143"/>
      <c r="M7" s="143"/>
      <c r="N7" s="143"/>
      <c r="O7" s="143"/>
      <c r="P7" s="143"/>
      <c r="Q7" s="143"/>
      <c r="R7" s="143"/>
      <c r="S7" s="143"/>
      <c r="T7" s="143"/>
      <c r="U7" s="143"/>
      <c r="V7" s="143"/>
      <c r="W7" s="143"/>
      <c r="X7" s="143"/>
      <c r="Y7" s="143"/>
      <c r="Z7" s="143"/>
    </row>
    <row r="8" spans="1:26" ht="21" customHeight="1">
      <c r="A8" s="575" t="str">
        <f>'输入1-风险测评表'!B99</f>
        <v>进取型</v>
      </c>
      <c r="B8" s="576"/>
      <c r="C8" s="577">
        <f>公募基金配置结果试算表!D15</f>
        <v>0.1</v>
      </c>
      <c r="D8" s="578"/>
      <c r="E8" s="579">
        <f>公募基金配置结果试算表!D13</f>
        <v>2180000</v>
      </c>
      <c r="F8" s="580"/>
      <c r="G8" s="581">
        <f>'输出1-比率分析'!C31</f>
        <v>0.28846153846153844</v>
      </c>
      <c r="H8" s="582"/>
      <c r="I8" s="583">
        <f>公募基金配置结果试算表!D79</f>
        <v>0.30576923076923079</v>
      </c>
      <c r="J8" s="584"/>
      <c r="K8" s="143"/>
      <c r="L8" s="143"/>
      <c r="M8" s="143"/>
      <c r="N8" s="143"/>
      <c r="O8" s="143"/>
      <c r="P8" s="143"/>
      <c r="Q8" s="143"/>
      <c r="R8" s="143"/>
      <c r="S8" s="143"/>
      <c r="T8" s="143"/>
      <c r="U8" s="143"/>
      <c r="V8" s="143"/>
      <c r="W8" s="143"/>
      <c r="X8" s="143"/>
      <c r="Y8" s="143"/>
      <c r="Z8" s="143"/>
    </row>
    <row r="9" spans="1:26" ht="20.25" customHeight="1">
      <c r="A9" s="103"/>
      <c r="B9" s="103"/>
      <c r="C9" s="104"/>
      <c r="D9" s="104"/>
      <c r="E9" s="94"/>
      <c r="F9" s="94"/>
      <c r="G9" s="94"/>
      <c r="H9" s="94"/>
      <c r="I9" s="94"/>
      <c r="J9" s="94"/>
      <c r="K9" s="143"/>
      <c r="L9" s="143"/>
      <c r="M9" s="143"/>
      <c r="N9" s="143"/>
      <c r="O9" s="143"/>
      <c r="P9" s="143"/>
      <c r="Q9" s="143"/>
      <c r="R9" s="143"/>
      <c r="S9" s="143"/>
      <c r="T9" s="143"/>
      <c r="U9" s="143"/>
      <c r="V9" s="143"/>
      <c r="W9" s="143"/>
      <c r="X9" s="143"/>
      <c r="Y9" s="143"/>
      <c r="Z9" s="143"/>
    </row>
    <row r="10" spans="1:26" ht="21.75" customHeight="1">
      <c r="A10" s="572" t="s">
        <v>386</v>
      </c>
      <c r="B10" s="573"/>
      <c r="C10" s="573"/>
      <c r="D10" s="573"/>
      <c r="E10" s="573"/>
      <c r="F10" s="573"/>
      <c r="G10" s="573"/>
      <c r="H10" s="573"/>
      <c r="I10" s="573"/>
      <c r="J10" s="573"/>
      <c r="K10" s="123"/>
      <c r="L10" s="143"/>
      <c r="M10" s="143"/>
      <c r="N10" s="143"/>
      <c r="O10" s="143"/>
      <c r="P10" s="143"/>
      <c r="Q10" s="143"/>
      <c r="R10" s="143"/>
      <c r="S10" s="143"/>
      <c r="T10" s="143"/>
      <c r="U10" s="143"/>
      <c r="V10" s="143"/>
      <c r="W10" s="143"/>
      <c r="X10" s="143"/>
      <c r="Y10" s="143"/>
      <c r="Z10" s="143"/>
    </row>
    <row r="11" spans="1:26">
      <c r="A11" s="559" t="s">
        <v>250</v>
      </c>
      <c r="B11" s="565"/>
      <c r="C11" s="565"/>
      <c r="D11" s="565"/>
      <c r="E11" s="566" t="s">
        <v>251</v>
      </c>
      <c r="F11" s="565"/>
      <c r="G11" s="565"/>
      <c r="H11" s="565"/>
      <c r="I11" s="566" t="s">
        <v>252</v>
      </c>
      <c r="J11" s="567"/>
      <c r="K11" s="143"/>
      <c r="L11" s="143"/>
      <c r="M11" s="143"/>
      <c r="N11" s="143"/>
      <c r="O11" s="123"/>
      <c r="P11" s="123"/>
      <c r="Q11" s="123"/>
      <c r="R11" s="123"/>
      <c r="S11" s="143"/>
      <c r="T11" s="143"/>
      <c r="U11" s="143"/>
      <c r="V11" s="143"/>
      <c r="W11" s="143"/>
      <c r="X11" s="143"/>
      <c r="Y11" s="143"/>
      <c r="Z11" s="143"/>
    </row>
    <row r="12" spans="1:26">
      <c r="A12" s="105" t="s">
        <v>253</v>
      </c>
      <c r="B12" s="106" t="s">
        <v>254</v>
      </c>
      <c r="C12" s="106" t="s">
        <v>253</v>
      </c>
      <c r="D12" s="106" t="s">
        <v>254</v>
      </c>
      <c r="E12" s="106" t="s">
        <v>253</v>
      </c>
      <c r="F12" s="106" t="s">
        <v>254</v>
      </c>
      <c r="G12" s="106" t="s">
        <v>253</v>
      </c>
      <c r="H12" s="106" t="s">
        <v>254</v>
      </c>
      <c r="I12" s="106" t="s">
        <v>253</v>
      </c>
      <c r="J12" s="146" t="s">
        <v>254</v>
      </c>
      <c r="K12" s="143"/>
      <c r="L12" s="143"/>
      <c r="M12" s="143"/>
      <c r="N12" s="143"/>
      <c r="O12" s="143"/>
      <c r="P12" s="143"/>
      <c r="Q12" s="143"/>
      <c r="R12" s="143"/>
      <c r="S12" s="143"/>
      <c r="T12" s="143"/>
      <c r="U12" s="143"/>
      <c r="V12" s="143"/>
      <c r="W12" s="143"/>
      <c r="X12" s="143"/>
      <c r="Y12" s="143"/>
      <c r="Z12" s="143"/>
    </row>
    <row r="13" spans="1:26" ht="21" customHeight="1">
      <c r="A13" s="107" t="str">
        <f>INDEX(IFA本月市场配置!E12:N20,公募基金配置结果试算表!D14,1)</f>
        <v>富国MSCI中国A股</v>
      </c>
      <c r="B13" s="107">
        <f>INDEX(IFA本月市场配置!E12:N20,公募基金配置结果试算表!D14,2)</f>
        <v>0.4</v>
      </c>
      <c r="C13" s="108" t="str">
        <f>INDEX(IFA本月市场配置!E12:N20,公募基金配置结果试算表!D14,3)</f>
        <v>华夏聚丰稳健FOF</v>
      </c>
      <c r="D13" s="107">
        <f>INDEX(IFA本月市场配置!E12:N20,公募基金配置结果试算表!D14,4)</f>
        <v>0.4</v>
      </c>
      <c r="E13" s="107" t="str">
        <f>INDEX(IFA本月市场配置!E12:N20,公募基金配置结果试算表!D14,5)</f>
        <v>西部利得稳健双债</v>
      </c>
      <c r="F13" s="107">
        <f>INDEX(IFA本月市场配置!E12:N20,公募基金配置结果试算表!D14,6)</f>
        <v>0.1</v>
      </c>
      <c r="G13" s="107" t="str">
        <f>INDEX(IFA本月市场配置!E12:N20,公募基金配置结果试算表!D14,7)</f>
        <v>华夏聚利债券</v>
      </c>
      <c r="H13" s="107">
        <f>INDEX(IFA本月市场配置!E12:N20,公募基金配置结果试算表!D14,8)</f>
        <v>0</v>
      </c>
      <c r="I13" s="107" t="str">
        <f>INDEX(IFA本月市场配置!E12:N20,公募基金配置结果试算表!D14,9)</f>
        <v>现金钱包</v>
      </c>
      <c r="J13" s="107">
        <f>INDEX(IFA本月市场配置!E12:N20,公募基金配置结果试算表!D14,10)</f>
        <v>0.1</v>
      </c>
      <c r="K13" s="143"/>
      <c r="L13" s="143"/>
      <c r="M13" s="143"/>
      <c r="N13" s="143"/>
      <c r="O13" s="143"/>
      <c r="P13" s="143"/>
      <c r="Q13" s="143"/>
      <c r="R13" s="143"/>
      <c r="S13" s="143"/>
      <c r="T13" s="143"/>
      <c r="U13" s="143"/>
      <c r="V13" s="143"/>
      <c r="W13" s="143"/>
      <c r="X13" s="143"/>
      <c r="Y13" s="143"/>
      <c r="Z13" s="143"/>
    </row>
    <row r="14" spans="1:26" ht="20.25" customHeight="1">
      <c r="A14" s="103"/>
      <c r="B14" s="104"/>
      <c r="C14" s="104"/>
      <c r="D14" s="104"/>
      <c r="E14" s="103"/>
      <c r="F14" s="104"/>
      <c r="G14" s="103"/>
      <c r="H14" s="104"/>
      <c r="I14" s="103"/>
      <c r="J14" s="104"/>
      <c r="K14" s="147"/>
      <c r="L14" s="147"/>
      <c r="M14" s="147"/>
      <c r="N14" s="147"/>
      <c r="O14" s="147"/>
      <c r="P14" s="147"/>
      <c r="Q14" s="147"/>
      <c r="R14" s="147"/>
      <c r="S14" s="147"/>
      <c r="T14" s="147"/>
      <c r="U14" s="147"/>
      <c r="V14" s="147"/>
      <c r="W14" s="147"/>
      <c r="X14" s="147"/>
      <c r="Y14" s="147"/>
      <c r="Z14" s="147"/>
    </row>
    <row r="15" spans="1:26" ht="21.75" customHeight="1">
      <c r="A15" s="570" t="s">
        <v>387</v>
      </c>
      <c r="B15" s="569"/>
      <c r="C15" s="569"/>
      <c r="D15" s="569"/>
      <c r="E15" s="569"/>
      <c r="F15" s="569"/>
      <c r="G15" s="569"/>
      <c r="H15" s="569"/>
      <c r="I15" s="569"/>
      <c r="J15" s="569"/>
      <c r="K15" s="143"/>
      <c r="L15" s="143"/>
      <c r="M15" s="143"/>
      <c r="N15" s="143"/>
      <c r="O15" s="143"/>
      <c r="P15" s="143"/>
      <c r="Q15" s="143"/>
      <c r="R15" s="143"/>
      <c r="S15" s="143"/>
      <c r="T15" s="143"/>
      <c r="U15" s="143"/>
      <c r="V15" s="143"/>
      <c r="W15" s="143"/>
      <c r="X15" s="143"/>
      <c r="Y15" s="143"/>
      <c r="Z15" s="143"/>
    </row>
    <row r="16" spans="1:26">
      <c r="A16" s="559" t="s">
        <v>250</v>
      </c>
      <c r="B16" s="565"/>
      <c r="C16" s="565"/>
      <c r="D16" s="565"/>
      <c r="E16" s="566" t="s">
        <v>251</v>
      </c>
      <c r="F16" s="565"/>
      <c r="G16" s="565"/>
      <c r="H16" s="565"/>
      <c r="I16" s="566" t="s">
        <v>252</v>
      </c>
      <c r="J16" s="567"/>
      <c r="K16" s="143"/>
      <c r="L16" s="143"/>
      <c r="M16" s="143"/>
      <c r="N16" s="143"/>
      <c r="O16" s="143"/>
      <c r="P16" s="143"/>
      <c r="Q16" s="143"/>
      <c r="R16" s="143"/>
      <c r="S16" s="143"/>
      <c r="T16" s="143"/>
      <c r="U16" s="143"/>
      <c r="V16" s="143"/>
      <c r="W16" s="143"/>
      <c r="X16" s="143"/>
      <c r="Y16" s="143"/>
      <c r="Z16" s="143"/>
    </row>
    <row r="17" spans="1:26">
      <c r="A17" s="105" t="s">
        <v>253</v>
      </c>
      <c r="B17" s="106" t="s">
        <v>388</v>
      </c>
      <c r="C17" s="106" t="s">
        <v>253</v>
      </c>
      <c r="D17" s="106" t="s">
        <v>388</v>
      </c>
      <c r="E17" s="106" t="s">
        <v>253</v>
      </c>
      <c r="F17" s="106" t="s">
        <v>388</v>
      </c>
      <c r="G17" s="106" t="s">
        <v>253</v>
      </c>
      <c r="H17" s="106" t="s">
        <v>388</v>
      </c>
      <c r="I17" s="106" t="s">
        <v>253</v>
      </c>
      <c r="J17" s="146" t="s">
        <v>388</v>
      </c>
      <c r="K17" s="143"/>
      <c r="L17" s="143"/>
      <c r="M17" s="143"/>
      <c r="N17" s="143"/>
      <c r="O17" s="143"/>
      <c r="P17" s="143"/>
      <c r="Q17" s="143"/>
      <c r="R17" s="143"/>
      <c r="S17" s="143"/>
      <c r="T17" s="143"/>
      <c r="U17" s="143">
        <v>7</v>
      </c>
      <c r="V17" s="143"/>
      <c r="W17" s="143"/>
      <c r="X17" s="143"/>
      <c r="Y17" s="143"/>
      <c r="Z17" s="143"/>
    </row>
    <row r="18" spans="1:26" ht="21" customHeight="1">
      <c r="A18" s="107" t="str">
        <f>A13</f>
        <v>富国MSCI中国A股</v>
      </c>
      <c r="B18" s="110">
        <f>$E$8*B13</f>
        <v>872000</v>
      </c>
      <c r="C18" s="111" t="str">
        <f>C13</f>
        <v>华夏聚丰稳健FOF</v>
      </c>
      <c r="D18" s="110">
        <f>$E$8*D13</f>
        <v>872000</v>
      </c>
      <c r="E18" s="406" t="str">
        <f>E13</f>
        <v>西部利得稳健双债</v>
      </c>
      <c r="F18" s="110">
        <f>$E$8*F13</f>
        <v>218000</v>
      </c>
      <c r="G18" s="406" t="str">
        <f>G13</f>
        <v>华夏聚利债券</v>
      </c>
      <c r="H18" s="110">
        <f>$E$8*H13</f>
        <v>0</v>
      </c>
      <c r="I18" s="112" t="s">
        <v>256</v>
      </c>
      <c r="J18" s="148">
        <f>$E$8*J13</f>
        <v>218000</v>
      </c>
      <c r="K18" s="143"/>
      <c r="L18" s="143"/>
      <c r="M18" s="143"/>
      <c r="N18" s="143"/>
      <c r="O18" s="143"/>
      <c r="P18" s="143"/>
      <c r="Q18" s="143"/>
      <c r="R18" s="143"/>
      <c r="S18" s="143"/>
      <c r="T18" s="143"/>
      <c r="U18" s="153">
        <f t="shared" ref="U18" si="0">$O$18*U17</f>
        <v>0</v>
      </c>
      <c r="V18" s="143"/>
      <c r="W18" s="143"/>
      <c r="X18" s="143"/>
      <c r="Y18" s="143"/>
      <c r="Z18" s="143"/>
    </row>
    <row r="19" spans="1:26" ht="20.25" customHeight="1">
      <c r="A19" s="568"/>
      <c r="B19" s="569"/>
      <c r="C19" s="569"/>
      <c r="D19" s="569"/>
      <c r="E19" s="103"/>
      <c r="F19" s="104"/>
      <c r="G19" s="103"/>
      <c r="H19" s="104"/>
      <c r="I19" s="103"/>
      <c r="J19" s="104"/>
      <c r="K19" s="147"/>
      <c r="L19" s="147"/>
      <c r="M19" s="147"/>
      <c r="N19" s="147"/>
      <c r="O19" s="147"/>
      <c r="P19" s="147"/>
      <c r="Q19" s="147"/>
      <c r="R19" s="147"/>
      <c r="S19" s="147"/>
      <c r="T19" s="147"/>
      <c r="U19" s="147"/>
      <c r="V19" s="147"/>
      <c r="W19" s="147"/>
      <c r="X19" s="147"/>
      <c r="Y19" s="147"/>
      <c r="Z19" s="147"/>
    </row>
    <row r="20" spans="1:26" ht="18.75" customHeight="1" thickBot="1">
      <c r="A20" s="570" t="s">
        <v>389</v>
      </c>
      <c r="B20" s="569"/>
      <c r="C20" s="569"/>
      <c r="D20" s="569"/>
      <c r="E20" s="96"/>
      <c r="F20" s="571" t="s">
        <v>390</v>
      </c>
      <c r="G20" s="569"/>
      <c r="H20" s="569"/>
      <c r="I20" s="569"/>
      <c r="J20" s="149"/>
      <c r="K20" s="147"/>
      <c r="L20" s="147"/>
      <c r="M20" s="147"/>
      <c r="N20" s="147"/>
      <c r="O20" s="147"/>
      <c r="P20" s="147"/>
      <c r="Q20" s="147"/>
      <c r="R20" s="147"/>
      <c r="S20" s="147"/>
      <c r="T20" s="147"/>
      <c r="U20" s="147"/>
      <c r="V20" s="147"/>
      <c r="W20" s="147"/>
      <c r="X20" s="147"/>
      <c r="Y20" s="147"/>
      <c r="Z20" s="147"/>
    </row>
    <row r="21" spans="1:26">
      <c r="A21" s="100" t="s">
        <v>145</v>
      </c>
      <c r="B21" s="101" t="s">
        <v>146</v>
      </c>
      <c r="C21" s="101" t="s">
        <v>127</v>
      </c>
      <c r="D21" s="113" t="s">
        <v>249</v>
      </c>
      <c r="E21" s="94"/>
      <c r="F21" s="114" t="s">
        <v>391</v>
      </c>
      <c r="G21" s="115" t="s">
        <v>232</v>
      </c>
      <c r="H21" s="115" t="s">
        <v>233</v>
      </c>
      <c r="I21" s="150">
        <v>44197</v>
      </c>
      <c r="J21" s="150" t="s">
        <v>392</v>
      </c>
      <c r="K21" s="150" t="s">
        <v>393</v>
      </c>
      <c r="L21" s="150" t="s">
        <v>394</v>
      </c>
      <c r="M21" s="150" t="s">
        <v>395</v>
      </c>
      <c r="N21" s="150" t="s">
        <v>396</v>
      </c>
      <c r="O21" s="150" t="s">
        <v>397</v>
      </c>
      <c r="P21" s="150" t="s">
        <v>398</v>
      </c>
      <c r="Q21" s="150" t="s">
        <v>578</v>
      </c>
      <c r="R21" s="150" t="s">
        <v>582</v>
      </c>
      <c r="S21" s="150" t="s">
        <v>583</v>
      </c>
      <c r="T21" s="143"/>
      <c r="U21" s="143"/>
      <c r="V21" s="143"/>
      <c r="W21" s="143"/>
      <c r="X21" s="143"/>
      <c r="Y21" s="143"/>
      <c r="Z21" s="143"/>
    </row>
    <row r="22" spans="1:26" ht="21" customHeight="1" thickBot="1">
      <c r="A22" s="107">
        <f>INDEX(IFA本月市场配置!O12:AB20,公募基金配置结果试算表!D14,11)</f>
        <v>0.65000000000000013</v>
      </c>
      <c r="B22" s="102">
        <f>INDEX(IFA本月市场配置!O12:AB20,公募基金配置结果试算表!D14,12)</f>
        <v>0.25000000000000006</v>
      </c>
      <c r="C22" s="102">
        <f>INDEX(IFA本月市场配置!O12:AB20,公募基金配置结果试算表!D14,3)</f>
        <v>0.1</v>
      </c>
      <c r="D22" s="116">
        <f>IFA本月市场配置!AC13</f>
        <v>1</v>
      </c>
      <c r="E22" s="94"/>
      <c r="F22" s="117" t="s">
        <v>399</v>
      </c>
      <c r="G22" s="118">
        <f>$B$13*组合收益率!D7+'输出2.2-资产配置建议书'!$D$13*组合收益率!D8+'输出2.2-资产配置建议书'!$F$13*组合收益率!D9+'输出2.2-资产配置建议书'!$H$13*组合收益率!D10+'输出2.2-资产配置建议书'!$J$13*组合收益率!D11</f>
        <v>0.16467999999999999</v>
      </c>
      <c r="H22" s="118">
        <f>B13*组合收益率!E7+组合收益率!E8*'输出2.2-资产配置建议书'!D13+'输出2.2-资产配置建议书'!F13*组合收益率!E9+组合收益率!E10*'输出2.2-资产配置建议书'!H13+'输出2.2-资产配置建议书'!J13*组合收益率!E11</f>
        <v>0.33322000000000007</v>
      </c>
      <c r="I22" s="118">
        <f>$B$13*组合收益率!F7+'输出2.2-资产配置建议书'!$D$13*组合收益率!F8+'输出2.2-资产配置建议书'!$F$13*组合收益率!F9+'输出2.2-资产配置建议书'!$H$13*组合收益率!F10+'输出2.2-资产配置建议书'!$J$13*组合收益率!F11</f>
        <v>4.3106666666666661E-2</v>
      </c>
      <c r="J22" s="140">
        <f>$B$13*组合收益率!G7+'输出2.2-资产配置建议书'!$D$13*组合收益率!G8+'输出2.2-资产配置建议书'!$F$13*组合收益率!G9+'输出2.2-资产配置建议书'!$H$13*组合收益率!G10+'输出2.2-资产配置建议书'!$J$13*组合收益率!G11</f>
        <v>2.8433333333333335E-2</v>
      </c>
      <c r="K22" s="140">
        <f>$B$13*组合收益率!H7+'输出2.2-资产配置建议书'!$D$13*组合收益率!H8+'输出2.2-资产配置建议书'!$F$13*组合收益率!H9+'输出2.2-资产配置建议书'!$H$13*组合收益率!H10+'输出2.2-资产配置建议书'!$J$13*组合收益率!H11</f>
        <v>-1.429999999999999E-3</v>
      </c>
      <c r="L22" s="140">
        <f>$B$13*组合收益率!I7+'输出2.2-资产配置建议书'!$D$13*组合收益率!I8+'输出2.2-资产配置建议书'!$F$13*组合收益率!I9+'输出2.2-资产配置建议书'!$H$13*组合收益率!I10+'输出2.2-资产配置建议书'!$J$13*组合收益率!I11</f>
        <v>3.6726666666666664E-2</v>
      </c>
      <c r="M22" s="140">
        <f>$B$13*组合收益率!J7+'输出2.2-资产配置建议书'!$D$13*组合收益率!J8+'输出2.2-资产配置建议书'!$F$13*组合收益率!J9+'输出2.2-资产配置建议书'!$H$13*组合收益率!J10+'输出2.2-资产配置建议书'!$J$13*组合收益率!J11</f>
        <v>8.1703333333333322E-2</v>
      </c>
      <c r="N22" s="140">
        <f>$B$13*组合收益率!K7+'输出2.2-资产配置建议书'!$D$13*组合收益率!K8+'输出2.2-资产配置建议书'!$F$13*组合收益率!K9+'输出2.2-资产配置建议书'!$H$13*组合收益率!K10+'输出2.2-资产配置建议书'!$J$13*组合收益率!K11</f>
        <v>0.10926</v>
      </c>
      <c r="O22" s="140">
        <f>$B$13*组合收益率!L7+'输出2.2-资产配置建议书'!$D$13*组合收益率!L8+'输出2.2-资产配置建议书'!$F$13*组合收益率!L9+'输出2.2-资产配置建议书'!$H$13*组合收益率!L10+'输出2.2-资产配置建议书'!$J$13*组合收益率!L11</f>
        <v>6.0070000000000005E-2</v>
      </c>
      <c r="P22" s="140">
        <f>$B$13*组合收益率!M7+'输出2.2-资产配置建议书'!$D$13*组合收益率!M8+'输出2.2-资产配置建议书'!$F$13*组合收益率!M9+'输出2.2-资产配置建议书'!$H$13*组合收益率!M10+'输出2.2-资产配置建议书'!$J$13*组合收益率!M11</f>
        <v>0.11892000000000001</v>
      </c>
      <c r="Q22" s="140">
        <f>$B$13*组合收益率!N7+'输出2.2-资产配置建议书'!$D$13*组合收益率!N8+'输出2.2-资产配置建议书'!$F$13*组合收益率!N9+'输出2.2-资产配置建议书'!$H$13*组合收益率!N10+'输出2.2-资产配置建议书'!$J$13*组合收益率!N11</f>
        <v>0.12179</v>
      </c>
      <c r="R22" s="140">
        <f>$B$13*组合收益率!O7+'输出2.2-资产配置建议书'!$D$13*组合收益率!O8+'输出2.2-资产配置建议书'!$F$13*组合收益率!O9+'输出2.2-资产配置建议书'!$H$13*组合收益率!O10+'输出2.2-资产配置建议书'!$J$13*组合收益率!O11</f>
        <v>0.1261866666666667</v>
      </c>
      <c r="S22" s="140">
        <f>$B$13*组合收益率!P7+'输出2.2-资产配置建议书'!$D$13*组合收益率!P8+'输出2.2-资产配置建议书'!$F$13*组合收益率!P9+'输出2.2-资产配置建议书'!$H$13*组合收益率!P10+'输出2.2-资产配置建议书'!$J$13*组合收益率!P11</f>
        <v>0.14309333333333335</v>
      </c>
      <c r="T22" s="143"/>
      <c r="U22" s="143"/>
      <c r="V22" s="143"/>
      <c r="W22" s="143"/>
      <c r="X22" s="143"/>
      <c r="Y22" s="143"/>
      <c r="Z22" s="143"/>
    </row>
    <row r="23" spans="1:26" ht="20.25" customHeight="1">
      <c r="A23" s="94"/>
      <c r="B23" s="94"/>
      <c r="C23" s="94"/>
      <c r="D23" s="94"/>
      <c r="E23" s="94"/>
      <c r="F23" s="117" t="s">
        <v>400</v>
      </c>
      <c r="G23" s="119">
        <v>0.36070000000000002</v>
      </c>
      <c r="H23" s="119">
        <v>0.27210000000000001</v>
      </c>
      <c r="I23" s="119">
        <v>2.7E-2</v>
      </c>
      <c r="J23" s="119">
        <v>2.41E-2</v>
      </c>
      <c r="K23" s="119">
        <v>-3.1300000000000001E-2</v>
      </c>
      <c r="L23" s="119">
        <v>-1.6799999999999999E-2</v>
      </c>
      <c r="M23" s="119">
        <v>2.3099999999999999E-2</v>
      </c>
      <c r="N23" s="119">
        <v>2.3999999999999998E-3</v>
      </c>
      <c r="O23" s="151">
        <v>-7.6799999999999993E-2</v>
      </c>
      <c r="P23" s="151">
        <v>-7.7799999999999994E-2</v>
      </c>
      <c r="Q23" s="151">
        <v>-6.6199999999999995E-2</v>
      </c>
      <c r="R23" s="151">
        <v>-5.8099999999999999E-2</v>
      </c>
      <c r="S23" s="151">
        <v>-7.2800000000000004E-2</v>
      </c>
      <c r="T23" s="143"/>
      <c r="U23" s="143"/>
      <c r="V23" s="143"/>
      <c r="W23" s="143"/>
      <c r="X23" s="143"/>
      <c r="Y23" s="143"/>
      <c r="Z23" s="143"/>
    </row>
    <row r="24" spans="1:26" ht="21" customHeight="1" thickBot="1">
      <c r="A24" s="120"/>
      <c r="B24" s="94"/>
      <c r="C24" s="94"/>
      <c r="D24" s="94"/>
      <c r="E24" s="94"/>
      <c r="F24" s="121" t="s">
        <v>401</v>
      </c>
      <c r="G24" s="122">
        <v>0.04</v>
      </c>
      <c r="H24" s="122">
        <v>0.04</v>
      </c>
      <c r="I24" s="152">
        <v>3.3333333333333335E-3</v>
      </c>
      <c r="J24" s="152">
        <f>I24*2</f>
        <v>6.6666666666666671E-3</v>
      </c>
      <c r="K24" s="152">
        <f>I24*3</f>
        <v>0.01</v>
      </c>
      <c r="L24" s="152">
        <f>I24*4</f>
        <v>1.3333333333333334E-2</v>
      </c>
      <c r="M24" s="152">
        <f>I24*5</f>
        <v>1.6666666666666666E-2</v>
      </c>
      <c r="N24" s="152">
        <f>I24*6</f>
        <v>0.02</v>
      </c>
      <c r="O24" s="152">
        <f>I24*7</f>
        <v>2.3333333333333334E-2</v>
      </c>
      <c r="P24" s="152">
        <f>I24*8</f>
        <v>2.6666666666666668E-2</v>
      </c>
      <c r="Q24" s="152">
        <f>I24*9</f>
        <v>3.0000000000000002E-2</v>
      </c>
      <c r="R24" s="152">
        <f>I24*10</f>
        <v>3.3333333333333333E-2</v>
      </c>
      <c r="S24" s="152">
        <f>I24*11</f>
        <v>3.6666666666666667E-2</v>
      </c>
      <c r="T24" s="143"/>
      <c r="U24" s="143"/>
      <c r="V24" s="143"/>
      <c r="W24" s="143"/>
      <c r="X24" s="143"/>
      <c r="Y24" s="143"/>
      <c r="Z24" s="143"/>
    </row>
    <row r="25" spans="1:26">
      <c r="A25" s="123"/>
      <c r="B25" s="123"/>
      <c r="C25" s="123"/>
      <c r="D25" s="123"/>
      <c r="E25" s="123"/>
      <c r="F25" s="123"/>
      <c r="G25" s="123"/>
      <c r="H25" s="389"/>
      <c r="I25" s="389"/>
      <c r="J25" s="123"/>
      <c r="K25" s="123"/>
      <c r="L25" s="123"/>
      <c r="M25" s="123"/>
      <c r="N25" s="123"/>
      <c r="O25" s="123"/>
      <c r="P25" s="123"/>
      <c r="Q25" s="123"/>
      <c r="R25" s="123"/>
      <c r="S25" s="123"/>
      <c r="T25" s="123"/>
      <c r="U25" s="123"/>
      <c r="V25" s="123"/>
      <c r="W25" s="123"/>
      <c r="X25" s="123"/>
      <c r="Y25" s="123"/>
      <c r="Z25" s="123"/>
    </row>
    <row r="26" spans="1:26" ht="30" customHeight="1">
      <c r="A26" s="564" t="s">
        <v>402</v>
      </c>
      <c r="B26" s="564"/>
      <c r="C26" s="564"/>
      <c r="D26" s="125"/>
      <c r="E26" s="564" t="s">
        <v>274</v>
      </c>
      <c r="F26" s="564"/>
      <c r="G26" s="564"/>
      <c r="H26" s="94"/>
      <c r="I26" s="564" t="s">
        <v>403</v>
      </c>
      <c r="J26" s="564"/>
      <c r="K26" s="564"/>
      <c r="L26" s="143"/>
      <c r="M26" s="143"/>
      <c r="N26" s="143"/>
      <c r="O26" s="143"/>
      <c r="P26" s="143"/>
      <c r="Q26" s="143"/>
      <c r="R26" s="143"/>
      <c r="S26" s="143"/>
      <c r="T26" s="143"/>
      <c r="U26" s="143"/>
      <c r="V26" s="143"/>
      <c r="W26" s="143"/>
      <c r="X26" s="143"/>
      <c r="Y26" s="143"/>
      <c r="Z26" s="143"/>
    </row>
    <row r="27" spans="1:26" ht="30" customHeight="1">
      <c r="A27" s="124"/>
      <c r="B27" s="126" t="s">
        <v>404</v>
      </c>
      <c r="C27" s="126">
        <v>10</v>
      </c>
      <c r="D27" s="125"/>
      <c r="E27" s="94"/>
      <c r="F27" s="126" t="s">
        <v>404</v>
      </c>
      <c r="G27" s="126">
        <v>3</v>
      </c>
      <c r="H27" s="94"/>
      <c r="I27" s="94"/>
      <c r="J27" s="94"/>
      <c r="K27" s="94"/>
      <c r="L27" s="143"/>
      <c r="M27" s="143"/>
      <c r="N27" s="143"/>
      <c r="O27" s="143"/>
      <c r="P27" s="143"/>
      <c r="Q27" s="143"/>
      <c r="R27" s="143"/>
      <c r="S27" s="143"/>
      <c r="T27" s="143"/>
      <c r="U27" s="143"/>
      <c r="V27" s="143"/>
      <c r="W27" s="143"/>
      <c r="X27" s="143"/>
      <c r="Y27" s="143"/>
      <c r="Z27" s="143"/>
    </row>
    <row r="28" spans="1:26">
      <c r="A28" s="559" t="s">
        <v>402</v>
      </c>
      <c r="B28" s="392" t="s">
        <v>567</v>
      </c>
      <c r="C28" s="127">
        <f>'输入3-年度收支结余表'!E5*C27</f>
        <v>15000000</v>
      </c>
      <c r="D28" s="128"/>
      <c r="E28" s="561" t="s">
        <v>274</v>
      </c>
      <c r="F28" s="390" t="s">
        <v>567</v>
      </c>
      <c r="G28" s="127">
        <f>'输入3-年度收支结余表'!E5*'输出2.2-资产配置建议书'!G27</f>
        <v>4500000</v>
      </c>
      <c r="H28" s="129"/>
      <c r="I28" s="561" t="s">
        <v>405</v>
      </c>
      <c r="J28" s="390" t="s">
        <v>567</v>
      </c>
      <c r="K28" s="127">
        <f>('输入4-福利与保障'!C19-'输入4-福利与保障'!B19)*'输入4-福利与保障'!D19</f>
        <v>2500000</v>
      </c>
      <c r="L28" s="143"/>
      <c r="M28" s="143"/>
      <c r="N28" s="143"/>
      <c r="O28" s="143"/>
      <c r="P28" s="143"/>
      <c r="Q28" s="143"/>
      <c r="R28" s="143"/>
      <c r="S28" s="143"/>
      <c r="T28" s="143"/>
      <c r="U28" s="143"/>
      <c r="V28" s="143"/>
      <c r="W28" s="143"/>
      <c r="X28" s="143"/>
      <c r="Y28" s="143"/>
      <c r="Z28" s="143"/>
    </row>
    <row r="29" spans="1:26">
      <c r="A29" s="560"/>
      <c r="B29" s="393" t="s">
        <v>568</v>
      </c>
      <c r="C29" s="130">
        <f>'输入3-年度收支结余表'!E10*'输出2.2-资产配置建议书'!C27</f>
        <v>8000000</v>
      </c>
      <c r="D29" s="131"/>
      <c r="E29" s="562"/>
      <c r="F29" s="391" t="s">
        <v>568</v>
      </c>
      <c r="G29" s="130">
        <f>'输入3-年度收支结余表'!E10*'输出2.2-资产配置建议书'!G27</f>
        <v>2400000</v>
      </c>
      <c r="H29" s="129"/>
      <c r="I29" s="562"/>
      <c r="J29" s="391" t="s">
        <v>568</v>
      </c>
      <c r="K29" s="130">
        <f>('输入4-福利与保障'!K19-'输入4-福利与保障'!J19)*'输入4-福利与保障'!L19</f>
        <v>3000000</v>
      </c>
      <c r="L29" s="143"/>
      <c r="M29" s="143"/>
      <c r="N29" s="143"/>
      <c r="O29" s="143"/>
      <c r="P29" s="143"/>
      <c r="Q29" s="143"/>
      <c r="R29" s="143"/>
      <c r="S29" s="143"/>
      <c r="T29" s="143"/>
      <c r="U29" s="143"/>
      <c r="V29" s="143"/>
      <c r="W29" s="143"/>
      <c r="X29" s="143"/>
      <c r="Y29" s="143"/>
      <c r="Z29" s="143"/>
    </row>
    <row r="30" spans="1:26" ht="30" customHeight="1">
      <c r="A30" s="124"/>
      <c r="B30" s="109"/>
      <c r="C30" s="109"/>
      <c r="D30" s="109"/>
      <c r="E30" s="94"/>
      <c r="F30" s="94"/>
      <c r="G30" s="94"/>
      <c r="H30" s="94"/>
      <c r="I30" s="94"/>
      <c r="J30" s="94"/>
      <c r="K30" s="143"/>
      <c r="L30" s="143"/>
      <c r="M30" s="143"/>
      <c r="N30" s="143"/>
      <c r="O30" s="143"/>
      <c r="P30" s="143"/>
      <c r="Q30" s="143"/>
      <c r="R30" s="143"/>
      <c r="S30" s="143"/>
      <c r="T30" s="143"/>
      <c r="U30" s="143"/>
      <c r="V30" s="143"/>
      <c r="W30" s="143"/>
      <c r="X30" s="143"/>
      <c r="Y30" s="143"/>
      <c r="Z30" s="143"/>
    </row>
    <row r="31" spans="1:26" ht="23.25" customHeight="1">
      <c r="A31" s="132" t="str">
        <f>A13</f>
        <v>富国MSCI中国A股</v>
      </c>
      <c r="B31" s="133">
        <f>B13</f>
        <v>0.4</v>
      </c>
      <c r="C31" s="134"/>
      <c r="D31" s="134"/>
      <c r="E31" s="95"/>
      <c r="F31" s="95"/>
      <c r="G31" s="95"/>
      <c r="H31" s="95"/>
      <c r="I31" s="95"/>
      <c r="J31" s="95"/>
      <c r="K31" s="143"/>
      <c r="L31" s="143"/>
      <c r="M31" s="143"/>
      <c r="N31" s="143"/>
      <c r="O31" s="143"/>
      <c r="P31" s="143"/>
      <c r="Q31" s="143"/>
      <c r="R31" s="143"/>
      <c r="S31" s="143"/>
      <c r="T31" s="143"/>
      <c r="U31" s="143"/>
      <c r="V31" s="143"/>
      <c r="W31" s="143"/>
      <c r="X31" s="143"/>
      <c r="Y31" s="143"/>
      <c r="Z31" s="143"/>
    </row>
    <row r="32" spans="1:26">
      <c r="A32" s="135" t="str">
        <f>C13</f>
        <v>华夏聚丰稳健FOF</v>
      </c>
      <c r="B32" s="136">
        <f>D13</f>
        <v>0.4</v>
      </c>
      <c r="C32" s="94"/>
      <c r="D32" s="94"/>
      <c r="E32" s="94"/>
      <c r="F32" s="94"/>
      <c r="G32" s="94"/>
      <c r="H32" s="94"/>
      <c r="I32" s="94"/>
      <c r="J32" s="94"/>
      <c r="K32" s="143"/>
      <c r="L32" s="143"/>
      <c r="M32" s="143"/>
      <c r="N32" s="143"/>
      <c r="O32" s="143"/>
      <c r="P32" s="143"/>
      <c r="Q32" s="143"/>
      <c r="R32" s="143"/>
      <c r="S32" s="143"/>
      <c r="T32" s="143"/>
      <c r="U32" s="143"/>
      <c r="V32" s="143"/>
      <c r="W32" s="143"/>
      <c r="X32" s="143"/>
      <c r="Y32" s="143"/>
      <c r="Z32" s="143"/>
    </row>
    <row r="33" spans="1:26">
      <c r="A33" s="135" t="str">
        <f>E13</f>
        <v>西部利得稳健双债</v>
      </c>
      <c r="B33" s="136">
        <f>F13</f>
        <v>0.1</v>
      </c>
      <c r="C33" s="94"/>
      <c r="D33" s="94"/>
      <c r="E33" s="94"/>
      <c r="F33" s="94"/>
      <c r="G33" s="94"/>
      <c r="H33" s="94"/>
      <c r="I33" s="94"/>
      <c r="J33" s="94"/>
      <c r="K33" s="143"/>
      <c r="L33" s="143"/>
      <c r="M33" s="143"/>
      <c r="N33" s="143"/>
      <c r="O33" s="143"/>
      <c r="P33" s="143"/>
      <c r="Q33" s="143"/>
      <c r="R33" s="143"/>
      <c r="S33" s="143"/>
      <c r="T33" s="143"/>
      <c r="U33" s="143"/>
      <c r="V33" s="143"/>
      <c r="W33" s="143"/>
      <c r="X33" s="143"/>
      <c r="Y33" s="143"/>
      <c r="Z33" s="143"/>
    </row>
    <row r="34" spans="1:26">
      <c r="A34" s="135" t="str">
        <f>G13</f>
        <v>华夏聚利债券</v>
      </c>
      <c r="B34" s="136">
        <f>H13</f>
        <v>0</v>
      </c>
      <c r="C34" s="94"/>
      <c r="D34" s="94"/>
      <c r="E34" s="94"/>
      <c r="F34" s="94"/>
      <c r="G34" s="94"/>
      <c r="H34" s="94"/>
      <c r="I34" s="94"/>
      <c r="J34" s="94"/>
      <c r="K34" s="143"/>
      <c r="L34" s="143"/>
      <c r="M34" s="143"/>
      <c r="N34" s="143"/>
      <c r="O34" s="143"/>
      <c r="P34" s="143"/>
      <c r="Q34" s="143"/>
      <c r="R34" s="143"/>
      <c r="S34" s="143"/>
      <c r="T34" s="143"/>
      <c r="U34" s="143"/>
      <c r="V34" s="143"/>
      <c r="W34" s="143"/>
      <c r="X34" s="143"/>
      <c r="Y34" s="143"/>
      <c r="Z34" s="143"/>
    </row>
    <row r="35" spans="1:26">
      <c r="A35" s="135" t="str">
        <f>I13</f>
        <v>现金钱包</v>
      </c>
      <c r="B35" s="136">
        <f>J13</f>
        <v>0.1</v>
      </c>
      <c r="C35" s="94"/>
      <c r="D35" s="94"/>
      <c r="E35" s="94"/>
      <c r="F35" s="94"/>
      <c r="G35" s="94"/>
      <c r="H35" s="94"/>
      <c r="I35" s="94"/>
      <c r="J35" s="94"/>
      <c r="K35" s="143"/>
      <c r="L35" s="143"/>
      <c r="M35" s="143"/>
      <c r="N35" s="143"/>
      <c r="O35" s="143"/>
      <c r="P35" s="143"/>
      <c r="Q35" s="143"/>
      <c r="R35" s="143"/>
      <c r="S35" s="143"/>
      <c r="T35" s="143"/>
      <c r="U35" s="143"/>
      <c r="V35" s="143"/>
      <c r="W35" s="143"/>
      <c r="X35" s="143"/>
      <c r="Y35" s="143"/>
      <c r="Z35" s="143"/>
    </row>
    <row r="36" spans="1:26">
      <c r="A36" s="94"/>
      <c r="B36" s="137"/>
      <c r="C36" s="94"/>
      <c r="D36" s="94"/>
      <c r="E36" s="94"/>
      <c r="F36" s="94"/>
      <c r="G36" s="94"/>
      <c r="H36" s="94"/>
      <c r="I36" s="94"/>
      <c r="J36" s="94"/>
      <c r="K36" s="143"/>
      <c r="L36" s="143"/>
      <c r="M36" s="143"/>
      <c r="N36" s="143"/>
      <c r="O36" s="143"/>
      <c r="P36" s="143"/>
      <c r="Q36" s="143"/>
      <c r="R36" s="143"/>
      <c r="S36" s="143"/>
      <c r="T36" s="143"/>
      <c r="U36" s="143"/>
      <c r="V36" s="143"/>
      <c r="W36" s="143"/>
      <c r="X36" s="143"/>
      <c r="Y36" s="143"/>
      <c r="Z36" s="143"/>
    </row>
    <row r="37" spans="1:26">
      <c r="A37" s="94"/>
      <c r="B37" s="94"/>
      <c r="C37" s="94"/>
      <c r="D37" s="94"/>
      <c r="E37" s="94"/>
      <c r="F37" s="94"/>
      <c r="G37" s="94"/>
      <c r="H37" s="94"/>
      <c r="I37" s="94"/>
      <c r="J37" s="94"/>
      <c r="K37" s="143"/>
      <c r="L37" s="143"/>
      <c r="M37" s="143"/>
      <c r="N37" s="143"/>
      <c r="O37" s="143"/>
      <c r="P37" s="143"/>
      <c r="Q37" s="143"/>
      <c r="R37" s="143"/>
      <c r="S37" s="143"/>
      <c r="T37" s="143"/>
      <c r="U37" s="143"/>
      <c r="V37" s="143"/>
      <c r="W37" s="143"/>
      <c r="X37" s="143"/>
      <c r="Y37" s="143"/>
      <c r="Z37" s="143"/>
    </row>
    <row r="38" spans="1:26">
      <c r="A38" s="94"/>
      <c r="B38" s="94"/>
      <c r="C38" s="94"/>
      <c r="D38" s="94"/>
      <c r="E38" s="94"/>
      <c r="F38" s="94"/>
      <c r="G38" s="94"/>
      <c r="H38" s="94"/>
      <c r="I38" s="94"/>
      <c r="J38" s="94"/>
      <c r="K38" s="143"/>
      <c r="L38" s="143"/>
      <c r="M38" s="143"/>
      <c r="N38" s="143"/>
      <c r="O38" s="143"/>
      <c r="P38" s="143"/>
      <c r="Q38" s="143"/>
      <c r="R38" s="143"/>
      <c r="S38" s="143"/>
      <c r="T38" s="143"/>
      <c r="U38" s="143"/>
      <c r="V38" s="143"/>
      <c r="W38" s="143"/>
      <c r="X38" s="143"/>
      <c r="Y38" s="143"/>
      <c r="Z38" s="143"/>
    </row>
    <row r="39" spans="1:26">
      <c r="A39" s="94"/>
      <c r="B39" s="94"/>
      <c r="C39" s="94"/>
      <c r="D39" s="94"/>
      <c r="E39" s="94"/>
      <c r="F39" s="94"/>
      <c r="G39" s="94"/>
      <c r="H39" s="94"/>
      <c r="I39" s="94"/>
      <c r="J39" s="94"/>
      <c r="K39" s="143"/>
      <c r="L39" s="143"/>
      <c r="M39" s="143"/>
      <c r="N39" s="143"/>
      <c r="O39" s="143"/>
      <c r="P39" s="143"/>
      <c r="Q39" s="143"/>
      <c r="R39" s="143"/>
      <c r="S39" s="143"/>
      <c r="T39" s="143"/>
      <c r="U39" s="143"/>
      <c r="V39" s="143"/>
      <c r="W39" s="143"/>
      <c r="X39" s="143"/>
      <c r="Y39" s="143"/>
      <c r="Z39" s="143"/>
    </row>
    <row r="40" spans="1:26">
      <c r="A40" s="94"/>
      <c r="B40" s="94"/>
      <c r="C40" s="94"/>
      <c r="D40" s="94"/>
      <c r="E40" s="94"/>
      <c r="F40" s="94"/>
      <c r="G40" s="94"/>
      <c r="H40" s="94"/>
      <c r="I40" s="94"/>
      <c r="J40" s="94"/>
      <c r="K40" s="143"/>
      <c r="L40" s="143"/>
      <c r="M40" s="143"/>
      <c r="N40" s="143"/>
      <c r="O40" s="143"/>
      <c r="P40" s="143"/>
      <c r="Q40" s="143"/>
      <c r="R40" s="143"/>
      <c r="S40" s="143"/>
      <c r="T40" s="143"/>
      <c r="U40" s="143"/>
      <c r="V40" s="143"/>
      <c r="W40" s="143"/>
      <c r="X40" s="143"/>
      <c r="Y40" s="143"/>
      <c r="Z40" s="143"/>
    </row>
    <row r="41" spans="1:26">
      <c r="A41" s="94"/>
      <c r="B41" s="94"/>
      <c r="C41" s="94"/>
      <c r="D41" s="94"/>
      <c r="E41" s="94"/>
      <c r="F41" s="94"/>
      <c r="G41" s="94"/>
      <c r="H41" s="94"/>
      <c r="I41" s="94"/>
      <c r="J41" s="94"/>
      <c r="K41" s="143"/>
      <c r="L41" s="143"/>
      <c r="M41" s="143"/>
      <c r="N41" s="143"/>
      <c r="O41" s="143"/>
      <c r="P41" s="143"/>
      <c r="Q41" s="143"/>
      <c r="R41" s="143"/>
      <c r="S41" s="143"/>
      <c r="T41" s="143"/>
      <c r="U41" s="143"/>
      <c r="V41" s="143"/>
      <c r="W41" s="143"/>
      <c r="X41" s="143"/>
      <c r="Y41" s="143"/>
      <c r="Z41" s="143"/>
    </row>
    <row r="42" spans="1:26">
      <c r="A42" s="94"/>
      <c r="B42" s="94"/>
      <c r="C42" s="94"/>
      <c r="D42" s="94"/>
      <c r="E42" s="94"/>
      <c r="F42" s="94"/>
      <c r="G42" s="94"/>
      <c r="H42" s="94"/>
      <c r="I42" s="94"/>
      <c r="J42" s="94"/>
      <c r="K42" s="143"/>
      <c r="L42" s="143"/>
      <c r="M42" s="143"/>
      <c r="N42" s="143"/>
      <c r="O42" s="143"/>
      <c r="P42" s="143"/>
      <c r="Q42" s="143"/>
      <c r="R42" s="143"/>
      <c r="S42" s="143"/>
      <c r="T42" s="143"/>
      <c r="U42" s="143"/>
      <c r="V42" s="143"/>
      <c r="W42" s="143"/>
      <c r="X42" s="143"/>
      <c r="Y42" s="143"/>
      <c r="Z42" s="143"/>
    </row>
    <row r="43" spans="1:26" ht="16.149999999999999" thickBot="1">
      <c r="A43" s="94"/>
      <c r="B43" s="94"/>
      <c r="C43" s="94"/>
      <c r="D43" s="94"/>
      <c r="E43" s="94"/>
      <c r="F43" s="94"/>
      <c r="G43" s="94"/>
      <c r="H43" s="94"/>
      <c r="I43" s="94"/>
      <c r="J43" s="94"/>
      <c r="K43" s="143"/>
      <c r="L43" s="143"/>
      <c r="M43" s="143"/>
      <c r="N43" s="143"/>
      <c r="O43" s="143"/>
      <c r="P43" s="143"/>
      <c r="Q43" s="143"/>
      <c r="R43" s="143"/>
      <c r="S43" s="143"/>
      <c r="T43" s="143"/>
      <c r="U43" s="143"/>
      <c r="V43" s="143"/>
      <c r="W43" s="143"/>
      <c r="X43" s="143"/>
      <c r="Y43" s="143"/>
      <c r="Z43" s="143"/>
    </row>
    <row r="44" spans="1:26" hidden="1">
      <c r="A44" s="94"/>
      <c r="B44" s="94"/>
      <c r="C44" s="94"/>
      <c r="D44" s="94"/>
      <c r="E44" s="94"/>
      <c r="F44" s="94"/>
      <c r="G44" s="94"/>
      <c r="H44" s="94"/>
      <c r="I44" s="94"/>
      <c r="J44" s="94"/>
      <c r="K44" s="143"/>
      <c r="L44" s="143"/>
      <c r="M44" s="143"/>
      <c r="N44" s="143"/>
      <c r="O44" s="143"/>
      <c r="P44" s="143"/>
      <c r="Q44" s="143"/>
      <c r="R44" s="143"/>
      <c r="S44" s="143"/>
      <c r="T44" s="143"/>
      <c r="U44" s="143"/>
      <c r="V44" s="143"/>
      <c r="W44" s="143"/>
      <c r="X44" s="143"/>
      <c r="Y44" s="143"/>
      <c r="Z44" s="143"/>
    </row>
    <row r="45" spans="1:26" hidden="1">
      <c r="A45" s="94"/>
      <c r="B45" s="94"/>
      <c r="C45" s="94"/>
      <c r="D45" s="94"/>
      <c r="E45" s="94"/>
      <c r="F45" s="94"/>
      <c r="G45" s="94"/>
      <c r="H45" s="94"/>
      <c r="I45" s="94"/>
      <c r="J45" s="94"/>
      <c r="K45" s="143"/>
      <c r="L45" s="143"/>
      <c r="M45" s="143"/>
      <c r="N45" s="143"/>
      <c r="O45" s="143"/>
      <c r="P45" s="143"/>
      <c r="Q45" s="143"/>
      <c r="R45" s="143"/>
      <c r="S45" s="143"/>
      <c r="T45" s="143"/>
      <c r="U45" s="143"/>
      <c r="V45" s="143"/>
      <c r="W45" s="143"/>
      <c r="X45" s="143"/>
      <c r="Y45" s="143"/>
      <c r="Z45" s="143"/>
    </row>
    <row r="46" spans="1:26" ht="24" customHeight="1" thickBot="1">
      <c r="A46" s="100" t="s">
        <v>391</v>
      </c>
      <c r="B46" s="105" t="s">
        <v>399</v>
      </c>
      <c r="C46" s="105" t="s">
        <v>400</v>
      </c>
      <c r="D46" s="138" t="s">
        <v>401</v>
      </c>
      <c r="E46" s="94"/>
      <c r="F46" s="94"/>
      <c r="G46" s="94"/>
      <c r="H46" s="94"/>
      <c r="I46" s="94"/>
      <c r="J46" s="94"/>
      <c r="K46" s="143"/>
      <c r="L46" s="143"/>
      <c r="M46" s="143"/>
      <c r="N46" s="143"/>
      <c r="O46" s="143"/>
      <c r="P46" s="143"/>
      <c r="Q46" s="143"/>
      <c r="R46" s="143"/>
      <c r="S46" s="143"/>
      <c r="T46" s="143"/>
      <c r="U46" s="143"/>
      <c r="V46" s="143"/>
      <c r="W46" s="143"/>
      <c r="X46" s="143"/>
      <c r="Y46" s="143"/>
      <c r="Z46" s="143"/>
    </row>
    <row r="47" spans="1:26" ht="16.149999999999999" thickBot="1">
      <c r="A47" s="101" t="s">
        <v>232</v>
      </c>
      <c r="B47" s="118">
        <f>G22</f>
        <v>0.16467999999999999</v>
      </c>
      <c r="C47" s="118">
        <v>0.36070000000000002</v>
      </c>
      <c r="D47" s="139">
        <v>0.05</v>
      </c>
      <c r="E47" s="94"/>
      <c r="F47" s="94"/>
      <c r="G47" s="94"/>
      <c r="H47" s="94"/>
      <c r="I47" s="94"/>
      <c r="J47" s="94"/>
      <c r="K47" s="143"/>
      <c r="L47" s="143"/>
      <c r="M47" s="143"/>
      <c r="N47" s="143"/>
      <c r="O47" s="143"/>
      <c r="P47" s="143"/>
      <c r="Q47" s="143"/>
      <c r="R47" s="143"/>
      <c r="S47" s="143"/>
      <c r="T47" s="143"/>
      <c r="U47" s="143"/>
      <c r="V47" s="143"/>
      <c r="W47" s="143"/>
      <c r="X47" s="143"/>
      <c r="Y47" s="143"/>
      <c r="Z47" s="143"/>
    </row>
    <row r="48" spans="1:26">
      <c r="A48" s="101" t="s">
        <v>233</v>
      </c>
      <c r="B48" s="118">
        <f>H22</f>
        <v>0.33322000000000007</v>
      </c>
      <c r="C48" s="118">
        <v>0.27210000000000001</v>
      </c>
      <c r="D48" s="139">
        <v>0.05</v>
      </c>
      <c r="E48" s="94"/>
      <c r="F48" s="94"/>
      <c r="G48" s="94"/>
      <c r="H48" s="94"/>
      <c r="I48" s="94"/>
      <c r="J48" s="94"/>
      <c r="K48" s="143"/>
      <c r="L48" s="143"/>
      <c r="M48" s="143"/>
      <c r="N48" s="143"/>
      <c r="O48" s="143"/>
      <c r="P48" s="143"/>
      <c r="Q48" s="143"/>
      <c r="R48" s="143"/>
      <c r="S48" s="143"/>
      <c r="T48" s="143"/>
      <c r="U48" s="143"/>
      <c r="V48" s="143"/>
      <c r="W48" s="143"/>
      <c r="X48" s="143"/>
      <c r="Y48" s="143"/>
      <c r="Z48" s="143"/>
    </row>
    <row r="49" spans="1:26">
      <c r="A49" s="113" t="s">
        <v>598</v>
      </c>
      <c r="B49" s="140">
        <f>S22</f>
        <v>0.14309333333333335</v>
      </c>
      <c r="C49" s="140">
        <f>S23</f>
        <v>-7.2800000000000004E-2</v>
      </c>
      <c r="D49" s="141">
        <f>S24</f>
        <v>3.6666666666666667E-2</v>
      </c>
      <c r="E49" s="94"/>
      <c r="F49" s="94"/>
      <c r="G49" s="94"/>
      <c r="H49" s="94"/>
      <c r="I49" s="94"/>
      <c r="J49" s="94"/>
      <c r="K49" s="143"/>
      <c r="L49" s="143"/>
      <c r="M49" s="143"/>
      <c r="N49" s="143"/>
      <c r="O49" s="143"/>
      <c r="P49" s="143"/>
      <c r="Q49" s="143"/>
      <c r="R49" s="143"/>
      <c r="S49" s="143"/>
      <c r="T49" s="143"/>
      <c r="U49" s="143"/>
      <c r="V49" s="143"/>
      <c r="W49" s="143"/>
      <c r="X49" s="143"/>
      <c r="Y49" s="143"/>
      <c r="Z49" s="143"/>
    </row>
    <row r="50" spans="1:26" ht="74.25" customHeight="1">
      <c r="A50" s="94"/>
      <c r="B50" s="94"/>
      <c r="C50" s="94"/>
      <c r="D50" s="94"/>
      <c r="E50" s="94"/>
      <c r="F50" s="94"/>
      <c r="G50" s="94"/>
      <c r="H50" s="94"/>
      <c r="I50" s="94"/>
      <c r="J50" s="94"/>
      <c r="K50" s="143"/>
      <c r="L50" s="143"/>
      <c r="M50" s="143"/>
      <c r="N50" s="143"/>
      <c r="O50" s="143"/>
      <c r="P50" s="143"/>
      <c r="Q50" s="143"/>
      <c r="R50" s="143"/>
      <c r="S50" s="143"/>
      <c r="T50" s="143"/>
      <c r="U50" s="143"/>
      <c r="V50" s="143"/>
      <c r="W50" s="143"/>
      <c r="X50" s="143"/>
      <c r="Y50" s="143"/>
      <c r="Z50" s="143"/>
    </row>
    <row r="51" spans="1:26" ht="30.75" customHeight="1">
      <c r="A51" s="123"/>
      <c r="B51" s="123"/>
      <c r="C51" s="123"/>
      <c r="D51" s="556" t="s">
        <v>406</v>
      </c>
      <c r="E51" s="557"/>
      <c r="F51" s="556" t="s">
        <v>407</v>
      </c>
      <c r="G51" s="557"/>
      <c r="H51" s="556" t="s">
        <v>408</v>
      </c>
      <c r="I51" s="557"/>
      <c r="J51" s="556" t="s">
        <v>409</v>
      </c>
      <c r="K51" s="557"/>
      <c r="L51" s="123"/>
      <c r="M51" s="143"/>
      <c r="N51" s="143"/>
      <c r="O51" s="143"/>
      <c r="P51" s="143"/>
      <c r="Q51" s="143"/>
      <c r="R51" s="143"/>
      <c r="S51" s="143"/>
      <c r="T51" s="143"/>
      <c r="U51" s="143"/>
      <c r="V51" s="143"/>
      <c r="W51" s="143"/>
      <c r="X51" s="143"/>
      <c r="Y51" s="143"/>
      <c r="Z51" s="143"/>
    </row>
    <row r="52" spans="1:26" ht="30.75" customHeight="1">
      <c r="A52" s="123"/>
      <c r="B52" s="123"/>
      <c r="C52" s="123"/>
      <c r="D52" s="556" t="s">
        <v>410</v>
      </c>
      <c r="E52" s="557"/>
      <c r="F52" s="556" t="s">
        <v>411</v>
      </c>
      <c r="G52" s="557"/>
      <c r="H52" s="556" t="s">
        <v>412</v>
      </c>
      <c r="I52" s="557"/>
      <c r="J52" s="94"/>
      <c r="K52" s="94"/>
      <c r="L52" s="123"/>
      <c r="M52" s="143"/>
      <c r="N52" s="143"/>
      <c r="O52" s="143"/>
      <c r="P52" s="143"/>
      <c r="Q52" s="143"/>
      <c r="R52" s="143"/>
      <c r="S52" s="143"/>
      <c r="T52" s="143"/>
      <c r="U52" s="143"/>
      <c r="V52" s="143"/>
      <c r="W52" s="143"/>
      <c r="X52" s="143"/>
      <c r="Y52" s="143"/>
      <c r="Z52" s="143"/>
    </row>
    <row r="53" spans="1:26" ht="20.55" customHeight="1">
      <c r="A53" s="123"/>
      <c r="B53" s="123"/>
      <c r="C53" s="123"/>
      <c r="D53" s="556" t="s">
        <v>413</v>
      </c>
      <c r="E53" s="557"/>
      <c r="F53" s="563" t="s">
        <v>414</v>
      </c>
      <c r="G53" s="557"/>
      <c r="H53" s="557"/>
      <c r="I53" s="94"/>
      <c r="J53" s="94"/>
      <c r="K53" s="94"/>
      <c r="L53" s="123"/>
      <c r="M53" s="143"/>
      <c r="N53" s="143"/>
      <c r="O53" s="143"/>
      <c r="P53" s="143"/>
      <c r="Q53" s="143"/>
      <c r="R53" s="143"/>
      <c r="S53" s="143"/>
      <c r="T53" s="143"/>
      <c r="U53" s="143"/>
      <c r="V53" s="143"/>
      <c r="W53" s="143"/>
      <c r="X53" s="143"/>
      <c r="Y53" s="143"/>
      <c r="Z53" s="143"/>
    </row>
    <row r="54" spans="1:26" ht="20.55" customHeight="1">
      <c r="A54" s="123"/>
      <c r="B54" s="123"/>
      <c r="C54" s="123"/>
      <c r="D54" s="556" t="s">
        <v>415</v>
      </c>
      <c r="E54" s="557"/>
      <c r="F54" s="142" t="s">
        <v>416</v>
      </c>
      <c r="G54" s="94"/>
      <c r="H54" s="94" t="s">
        <v>417</v>
      </c>
      <c r="I54" s="94"/>
      <c r="J54" s="94"/>
      <c r="K54" s="94"/>
      <c r="L54" s="123"/>
      <c r="M54" s="143"/>
      <c r="N54" s="143"/>
      <c r="O54" s="143"/>
      <c r="P54" s="143"/>
      <c r="Q54" s="143"/>
      <c r="R54" s="143"/>
      <c r="S54" s="143"/>
      <c r="T54" s="143"/>
      <c r="U54" s="143"/>
      <c r="V54" s="143"/>
      <c r="W54" s="143"/>
      <c r="X54" s="143"/>
      <c r="Y54" s="143"/>
      <c r="Z54" s="143"/>
    </row>
    <row r="55" spans="1:26">
      <c r="A55" s="123"/>
      <c r="B55" s="123"/>
      <c r="C55" s="123"/>
      <c r="D55" s="556" t="s">
        <v>418</v>
      </c>
      <c r="E55" s="557"/>
      <c r="F55" s="558" t="s">
        <v>419</v>
      </c>
      <c r="G55" s="557"/>
      <c r="H55" s="558" t="s">
        <v>420</v>
      </c>
      <c r="I55" s="557"/>
      <c r="J55" s="94"/>
      <c r="K55" s="94"/>
      <c r="L55" s="123"/>
      <c r="M55" s="143"/>
      <c r="N55" s="143"/>
      <c r="O55" s="143"/>
      <c r="P55" s="143"/>
      <c r="Q55" s="143"/>
      <c r="R55" s="143"/>
      <c r="S55" s="143"/>
      <c r="T55" s="143"/>
      <c r="U55" s="143"/>
      <c r="V55" s="143"/>
      <c r="W55" s="143"/>
      <c r="X55" s="143"/>
      <c r="Y55" s="143"/>
      <c r="Z55" s="143"/>
    </row>
    <row r="56" spans="1:26">
      <c r="A56" s="123"/>
      <c r="B56" s="123"/>
      <c r="C56" s="123"/>
      <c r="D56" s="94"/>
      <c r="E56" s="94"/>
      <c r="F56" s="94"/>
      <c r="G56" s="94"/>
      <c r="H56" s="94"/>
      <c r="I56" s="94"/>
      <c r="J56" s="143"/>
      <c r="K56" s="143"/>
      <c r="L56" s="123"/>
      <c r="M56" s="143"/>
      <c r="N56" s="143"/>
      <c r="O56" s="143"/>
      <c r="P56" s="143"/>
      <c r="Q56" s="143"/>
      <c r="R56" s="143"/>
      <c r="S56" s="143"/>
      <c r="T56" s="143"/>
      <c r="U56" s="143"/>
      <c r="V56" s="143"/>
      <c r="W56" s="143"/>
      <c r="X56" s="143"/>
      <c r="Y56" s="143"/>
      <c r="Z56" s="143"/>
    </row>
    <row r="57" spans="1:26">
      <c r="A57" s="94"/>
      <c r="B57" s="94"/>
      <c r="C57" s="94"/>
      <c r="D57" s="94"/>
      <c r="E57" s="94"/>
      <c r="F57" s="94"/>
      <c r="G57" s="94"/>
      <c r="H57" s="94"/>
      <c r="I57" s="94"/>
      <c r="J57" s="94"/>
      <c r="K57" s="143"/>
      <c r="L57" s="143"/>
      <c r="M57" s="143"/>
      <c r="N57" s="143"/>
      <c r="O57" s="143"/>
      <c r="P57" s="143"/>
      <c r="Q57" s="143"/>
      <c r="R57" s="143"/>
      <c r="S57" s="143"/>
      <c r="T57" s="143"/>
      <c r="U57" s="143"/>
      <c r="V57" s="143"/>
      <c r="W57" s="143"/>
      <c r="X57" s="143"/>
      <c r="Y57" s="143"/>
      <c r="Z57" s="143"/>
    </row>
    <row r="58" spans="1:26">
      <c r="A58" s="94"/>
      <c r="B58" s="94"/>
      <c r="C58" s="94"/>
      <c r="D58" s="94"/>
      <c r="E58" s="94"/>
      <c r="F58" s="94"/>
      <c r="G58" s="94"/>
      <c r="H58" s="94"/>
      <c r="I58" s="94"/>
      <c r="J58" s="94"/>
      <c r="K58" s="143"/>
      <c r="L58" s="143"/>
      <c r="M58" s="143"/>
      <c r="N58" s="143"/>
      <c r="O58" s="143"/>
      <c r="P58" s="143"/>
      <c r="Q58" s="143"/>
      <c r="R58" s="143"/>
      <c r="S58" s="143"/>
      <c r="T58" s="143"/>
      <c r="U58" s="143"/>
      <c r="V58" s="143"/>
      <c r="W58" s="143"/>
      <c r="X58" s="143"/>
      <c r="Y58" s="143"/>
      <c r="Z58" s="143"/>
    </row>
    <row r="59" spans="1:26">
      <c r="A59" s="94"/>
      <c r="B59" s="94"/>
      <c r="C59" s="94"/>
      <c r="D59" s="94"/>
      <c r="E59" s="94"/>
      <c r="F59" s="94"/>
      <c r="G59" s="94"/>
      <c r="H59" s="94"/>
      <c r="I59" s="94"/>
      <c r="J59" s="94"/>
      <c r="K59" s="143"/>
      <c r="L59" s="143"/>
      <c r="M59" s="143"/>
      <c r="N59" s="143"/>
      <c r="O59" s="143"/>
      <c r="P59" s="143"/>
      <c r="Q59" s="143"/>
      <c r="R59" s="143"/>
      <c r="S59" s="143"/>
      <c r="T59" s="143"/>
      <c r="U59" s="143"/>
      <c r="V59" s="143"/>
      <c r="W59" s="143"/>
      <c r="X59" s="143"/>
      <c r="Y59" s="143"/>
      <c r="Z59" s="143"/>
    </row>
    <row r="60" spans="1:26">
      <c r="A60" s="94"/>
      <c r="B60" s="94"/>
      <c r="C60" s="94"/>
      <c r="D60" s="94"/>
      <c r="E60" s="94"/>
      <c r="F60" s="94"/>
      <c r="G60" s="94"/>
      <c r="H60" s="94"/>
      <c r="I60" s="94"/>
      <c r="J60" s="94"/>
      <c r="K60" s="143"/>
      <c r="L60" s="143"/>
      <c r="M60" s="143"/>
      <c r="N60" s="143"/>
      <c r="O60" s="143"/>
      <c r="P60" s="143"/>
      <c r="Q60" s="143"/>
      <c r="R60" s="143"/>
      <c r="S60" s="143"/>
      <c r="T60" s="143"/>
      <c r="U60" s="143"/>
      <c r="V60" s="143"/>
      <c r="W60" s="143"/>
      <c r="X60" s="143"/>
      <c r="Y60" s="143"/>
      <c r="Z60" s="143"/>
    </row>
    <row r="61" spans="1:26">
      <c r="A61" s="94"/>
      <c r="B61" s="94"/>
      <c r="C61" s="94"/>
      <c r="D61" s="94"/>
      <c r="E61" s="94"/>
      <c r="F61" s="94"/>
      <c r="G61" s="94"/>
      <c r="H61" s="94"/>
      <c r="I61" s="94"/>
      <c r="J61" s="94"/>
      <c r="K61" s="143"/>
      <c r="L61" s="143"/>
      <c r="M61" s="143"/>
      <c r="N61" s="143"/>
      <c r="O61" s="143"/>
      <c r="P61" s="143"/>
      <c r="Q61" s="143"/>
      <c r="R61" s="143"/>
      <c r="S61" s="143"/>
      <c r="T61" s="143"/>
      <c r="U61" s="143"/>
      <c r="V61" s="143"/>
      <c r="W61" s="143"/>
      <c r="X61" s="143"/>
      <c r="Y61" s="143"/>
      <c r="Z61" s="143"/>
    </row>
    <row r="62" spans="1:26">
      <c r="A62" s="94"/>
      <c r="B62" s="94"/>
      <c r="C62" s="94"/>
      <c r="D62" s="94"/>
      <c r="E62" s="94"/>
      <c r="F62" s="94"/>
      <c r="G62" s="94"/>
      <c r="H62" s="94"/>
      <c r="I62" s="94"/>
      <c r="J62" s="94"/>
      <c r="K62" s="143"/>
      <c r="L62" s="143"/>
      <c r="M62" s="143"/>
      <c r="N62" s="143"/>
      <c r="O62" s="143"/>
      <c r="P62" s="143"/>
      <c r="Q62" s="143"/>
      <c r="R62" s="143"/>
      <c r="S62" s="143"/>
      <c r="T62" s="143"/>
      <c r="U62" s="143"/>
      <c r="V62" s="143"/>
      <c r="W62" s="143"/>
      <c r="X62" s="143"/>
      <c r="Y62" s="143"/>
      <c r="Z62" s="143"/>
    </row>
    <row r="63" spans="1:26">
      <c r="A63" s="94"/>
      <c r="B63" s="94"/>
      <c r="C63" s="94"/>
      <c r="D63" s="94"/>
      <c r="E63" s="94"/>
      <c r="F63" s="94"/>
      <c r="G63" s="94"/>
      <c r="H63" s="94"/>
      <c r="I63" s="94"/>
      <c r="J63" s="94"/>
      <c r="K63" s="143"/>
      <c r="L63" s="143"/>
      <c r="M63" s="143"/>
      <c r="N63" s="143"/>
      <c r="O63" s="143"/>
      <c r="P63" s="143"/>
      <c r="Q63" s="143"/>
      <c r="R63" s="143"/>
      <c r="S63" s="143"/>
      <c r="T63" s="143"/>
      <c r="U63" s="143"/>
      <c r="V63" s="143"/>
      <c r="W63" s="143"/>
      <c r="X63" s="143"/>
      <c r="Y63" s="143"/>
      <c r="Z63" s="143"/>
    </row>
    <row r="64" spans="1:26">
      <c r="A64" s="94"/>
      <c r="B64" s="94"/>
      <c r="C64" s="94"/>
      <c r="D64" s="94"/>
      <c r="E64" s="94"/>
      <c r="F64" s="94"/>
      <c r="G64" s="94"/>
      <c r="H64" s="94"/>
      <c r="I64" s="94"/>
      <c r="J64" s="94"/>
      <c r="K64" s="143"/>
      <c r="L64" s="143"/>
      <c r="M64" s="143"/>
      <c r="N64" s="143"/>
      <c r="O64" s="143"/>
      <c r="P64" s="143"/>
      <c r="Q64" s="143"/>
      <c r="R64" s="143"/>
      <c r="S64" s="143"/>
      <c r="T64" s="143"/>
      <c r="U64" s="143"/>
      <c r="V64" s="143"/>
      <c r="W64" s="143"/>
      <c r="X64" s="143"/>
      <c r="Y64" s="143"/>
      <c r="Z64" s="143"/>
    </row>
    <row r="65" spans="1:26">
      <c r="A65" s="94"/>
      <c r="B65" s="94"/>
      <c r="C65" s="94"/>
      <c r="D65" s="94"/>
      <c r="E65" s="94"/>
      <c r="F65" s="94"/>
      <c r="G65" s="94"/>
      <c r="H65" s="94"/>
      <c r="I65" s="94"/>
      <c r="J65" s="94"/>
      <c r="K65" s="143"/>
      <c r="L65" s="143"/>
      <c r="M65" s="143"/>
      <c r="N65" s="143"/>
      <c r="O65" s="143"/>
      <c r="P65" s="143"/>
      <c r="Q65" s="143"/>
      <c r="R65" s="143"/>
      <c r="S65" s="143"/>
      <c r="T65" s="143"/>
      <c r="U65" s="143"/>
      <c r="V65" s="143"/>
      <c r="W65" s="143"/>
      <c r="X65" s="143"/>
      <c r="Y65" s="143"/>
      <c r="Z65" s="143"/>
    </row>
    <row r="66" spans="1:26">
      <c r="A66" s="94"/>
      <c r="B66" s="94"/>
      <c r="C66" s="94"/>
      <c r="D66" s="94"/>
      <c r="E66" s="94"/>
      <c r="F66" s="94"/>
      <c r="G66" s="94"/>
      <c r="H66" s="94"/>
      <c r="I66" s="94"/>
      <c r="J66" s="94"/>
      <c r="K66" s="143"/>
      <c r="L66" s="143"/>
      <c r="M66" s="143"/>
      <c r="N66" s="143"/>
      <c r="O66" s="143"/>
      <c r="P66" s="143"/>
      <c r="Q66" s="143"/>
      <c r="R66" s="143"/>
      <c r="S66" s="143"/>
      <c r="T66" s="143"/>
      <c r="U66" s="143"/>
      <c r="V66" s="143"/>
      <c r="W66" s="143"/>
      <c r="X66" s="143"/>
      <c r="Y66" s="143"/>
      <c r="Z66" s="143"/>
    </row>
    <row r="67" spans="1:26">
      <c r="A67" s="94"/>
      <c r="B67" s="94"/>
      <c r="C67" s="94"/>
      <c r="D67" s="94"/>
      <c r="E67" s="94"/>
      <c r="F67" s="94"/>
      <c r="G67" s="94"/>
      <c r="H67" s="94"/>
      <c r="I67" s="94"/>
      <c r="J67" s="94"/>
      <c r="K67" s="143"/>
      <c r="L67" s="143"/>
      <c r="M67" s="143"/>
      <c r="N67" s="143"/>
      <c r="O67" s="143"/>
      <c r="P67" s="143"/>
      <c r="Q67" s="143"/>
      <c r="R67" s="143"/>
      <c r="S67" s="143"/>
      <c r="T67" s="143"/>
      <c r="U67" s="143"/>
      <c r="V67" s="143"/>
      <c r="W67" s="143"/>
      <c r="X67" s="143"/>
      <c r="Y67" s="143"/>
      <c r="Z67" s="143"/>
    </row>
    <row r="68" spans="1:26">
      <c r="A68" s="94"/>
      <c r="B68" s="94"/>
      <c r="C68" s="94"/>
      <c r="D68" s="94"/>
      <c r="E68" s="94"/>
      <c r="F68" s="94"/>
      <c r="G68" s="94"/>
      <c r="H68" s="94"/>
      <c r="I68" s="94"/>
      <c r="J68" s="94"/>
      <c r="K68" s="143"/>
      <c r="L68" s="143"/>
      <c r="M68" s="143"/>
      <c r="N68" s="143"/>
      <c r="O68" s="143"/>
      <c r="P68" s="143"/>
      <c r="Q68" s="143"/>
      <c r="R68" s="143"/>
      <c r="S68" s="143"/>
      <c r="T68" s="143"/>
      <c r="U68" s="143"/>
      <c r="V68" s="143"/>
      <c r="W68" s="143"/>
      <c r="X68" s="143"/>
      <c r="Y68" s="143"/>
      <c r="Z68" s="143"/>
    </row>
    <row r="69" spans="1:26">
      <c r="A69" s="94"/>
      <c r="B69" s="94"/>
      <c r="C69" s="94"/>
      <c r="D69" s="94"/>
      <c r="E69" s="94"/>
      <c r="F69" s="94"/>
      <c r="G69" s="94"/>
      <c r="H69" s="94"/>
      <c r="I69" s="94"/>
      <c r="J69" s="94"/>
      <c r="K69" s="143"/>
      <c r="L69" s="143"/>
      <c r="M69" s="143"/>
      <c r="N69" s="143"/>
      <c r="O69" s="143"/>
      <c r="P69" s="143"/>
      <c r="Q69" s="143"/>
      <c r="R69" s="143"/>
      <c r="S69" s="143"/>
      <c r="T69" s="143"/>
      <c r="U69" s="143"/>
      <c r="V69" s="143"/>
      <c r="W69" s="143"/>
      <c r="X69" s="143"/>
      <c r="Y69" s="143"/>
      <c r="Z69" s="143"/>
    </row>
    <row r="70" spans="1:26">
      <c r="A70" s="94"/>
      <c r="B70" s="94"/>
      <c r="C70" s="94"/>
      <c r="D70" s="94"/>
      <c r="E70" s="94"/>
      <c r="F70" s="94"/>
      <c r="G70" s="94"/>
      <c r="H70" s="94"/>
      <c r="I70" s="94"/>
      <c r="J70" s="94"/>
      <c r="K70" s="143"/>
      <c r="L70" s="143"/>
      <c r="M70" s="143"/>
      <c r="N70" s="143"/>
      <c r="O70" s="143"/>
      <c r="P70" s="143"/>
      <c r="Q70" s="143"/>
      <c r="R70" s="143"/>
      <c r="S70" s="143"/>
      <c r="T70" s="143"/>
      <c r="U70" s="143"/>
      <c r="V70" s="143"/>
      <c r="W70" s="143"/>
      <c r="X70" s="143"/>
      <c r="Y70" s="143"/>
      <c r="Z70" s="143"/>
    </row>
    <row r="71" spans="1:26">
      <c r="A71" s="94"/>
      <c r="B71" s="94"/>
      <c r="C71" s="94"/>
      <c r="D71" s="94"/>
      <c r="E71" s="94"/>
      <c r="F71" s="94"/>
      <c r="G71" s="94"/>
      <c r="H71" s="94"/>
      <c r="I71" s="94"/>
      <c r="J71" s="94"/>
      <c r="K71" s="143"/>
      <c r="L71" s="143"/>
      <c r="M71" s="143"/>
      <c r="N71" s="143"/>
      <c r="O71" s="143"/>
      <c r="P71" s="143"/>
      <c r="Q71" s="143"/>
      <c r="R71" s="143"/>
      <c r="S71" s="143"/>
      <c r="T71" s="143"/>
      <c r="U71" s="143"/>
      <c r="V71" s="143"/>
      <c r="W71" s="143"/>
      <c r="X71" s="143"/>
      <c r="Y71" s="143"/>
      <c r="Z71" s="143"/>
    </row>
    <row r="72" spans="1:26">
      <c r="A72" s="94"/>
      <c r="B72" s="94"/>
      <c r="C72" s="94"/>
      <c r="D72" s="94"/>
      <c r="E72" s="94"/>
      <c r="F72" s="94"/>
      <c r="G72" s="94"/>
      <c r="H72" s="94"/>
      <c r="I72" s="94"/>
      <c r="J72" s="94"/>
      <c r="K72" s="143"/>
      <c r="L72" s="143"/>
      <c r="M72" s="143"/>
      <c r="N72" s="143"/>
      <c r="O72" s="143"/>
      <c r="P72" s="143"/>
      <c r="Q72" s="143"/>
      <c r="R72" s="143"/>
      <c r="S72" s="143"/>
      <c r="T72" s="143"/>
      <c r="U72" s="143"/>
      <c r="V72" s="143"/>
      <c r="W72" s="143"/>
      <c r="X72" s="143"/>
      <c r="Y72" s="143"/>
      <c r="Z72" s="143"/>
    </row>
    <row r="73" spans="1:26">
      <c r="A73" s="94"/>
      <c r="B73" s="94"/>
      <c r="C73" s="94"/>
      <c r="D73" s="94"/>
      <c r="E73" s="94"/>
      <c r="F73" s="94"/>
      <c r="G73" s="94"/>
      <c r="H73" s="94"/>
      <c r="I73" s="94"/>
      <c r="J73" s="94"/>
      <c r="K73" s="143"/>
      <c r="L73" s="143"/>
      <c r="M73" s="143"/>
      <c r="N73" s="143"/>
      <c r="O73" s="143"/>
      <c r="P73" s="143"/>
      <c r="Q73" s="143"/>
      <c r="R73" s="143"/>
      <c r="S73" s="143"/>
      <c r="T73" s="143"/>
      <c r="U73" s="143"/>
      <c r="V73" s="143"/>
      <c r="W73" s="143"/>
      <c r="X73" s="143"/>
      <c r="Y73" s="143"/>
      <c r="Z73" s="143"/>
    </row>
    <row r="74" spans="1:26">
      <c r="A74" s="94"/>
      <c r="B74" s="94"/>
      <c r="C74" s="94"/>
      <c r="D74" s="94"/>
      <c r="E74" s="94"/>
      <c r="F74" s="94"/>
      <c r="G74" s="94"/>
      <c r="H74" s="94"/>
      <c r="I74" s="94"/>
      <c r="J74" s="94"/>
      <c r="K74" s="143"/>
      <c r="L74" s="143"/>
      <c r="M74" s="143"/>
      <c r="N74" s="143"/>
      <c r="O74" s="143"/>
      <c r="P74" s="143"/>
      <c r="Q74" s="143"/>
      <c r="R74" s="143"/>
      <c r="S74" s="143"/>
      <c r="T74" s="143"/>
      <c r="U74" s="143"/>
      <c r="V74" s="143"/>
      <c r="W74" s="143"/>
      <c r="X74" s="143"/>
      <c r="Y74" s="143"/>
      <c r="Z74" s="143"/>
    </row>
    <row r="75" spans="1:26">
      <c r="A75" s="94"/>
      <c r="B75" s="94"/>
      <c r="C75" s="94"/>
      <c r="D75" s="94"/>
      <c r="E75" s="94"/>
      <c r="F75" s="94"/>
      <c r="G75" s="94"/>
      <c r="H75" s="94"/>
      <c r="I75" s="94"/>
      <c r="J75" s="94"/>
      <c r="K75" s="143"/>
      <c r="L75" s="143"/>
      <c r="M75" s="143"/>
      <c r="N75" s="143"/>
      <c r="O75" s="143"/>
      <c r="P75" s="143"/>
      <c r="Q75" s="143"/>
      <c r="R75" s="143"/>
      <c r="S75" s="143"/>
      <c r="T75" s="143"/>
      <c r="U75" s="143"/>
      <c r="V75" s="143"/>
      <c r="W75" s="143"/>
      <c r="X75" s="143"/>
      <c r="Y75" s="143"/>
      <c r="Z75" s="143"/>
    </row>
    <row r="76" spans="1:26">
      <c r="A76" s="94"/>
      <c r="B76" s="94"/>
      <c r="C76" s="94"/>
      <c r="D76" s="94"/>
      <c r="E76" s="94"/>
      <c r="F76" s="94"/>
      <c r="G76" s="94"/>
      <c r="H76" s="94"/>
      <c r="I76" s="94"/>
      <c r="J76" s="94"/>
      <c r="K76" s="143"/>
      <c r="L76" s="143"/>
      <c r="M76" s="143"/>
      <c r="N76" s="143"/>
      <c r="O76" s="143"/>
      <c r="P76" s="143"/>
      <c r="Q76" s="143"/>
      <c r="R76" s="143"/>
      <c r="S76" s="143"/>
      <c r="T76" s="143"/>
      <c r="U76" s="143"/>
      <c r="V76" s="143"/>
      <c r="W76" s="143"/>
      <c r="X76" s="143"/>
      <c r="Y76" s="143"/>
      <c r="Z76" s="143"/>
    </row>
    <row r="77" spans="1:26">
      <c r="A77" s="94"/>
      <c r="B77" s="94"/>
      <c r="C77" s="94"/>
      <c r="D77" s="94"/>
      <c r="E77" s="94"/>
      <c r="F77" s="94"/>
      <c r="G77" s="94"/>
      <c r="H77" s="94"/>
      <c r="I77" s="94"/>
      <c r="J77" s="94"/>
      <c r="K77" s="143"/>
      <c r="L77" s="143"/>
      <c r="M77" s="143"/>
      <c r="N77" s="143"/>
      <c r="O77" s="143"/>
      <c r="P77" s="143"/>
      <c r="Q77" s="143"/>
      <c r="R77" s="143"/>
      <c r="S77" s="143"/>
      <c r="T77" s="143"/>
      <c r="U77" s="143"/>
      <c r="V77" s="143"/>
      <c r="W77" s="143"/>
      <c r="X77" s="143"/>
      <c r="Y77" s="143"/>
      <c r="Z77" s="143"/>
    </row>
    <row r="78" spans="1:26">
      <c r="A78" s="94"/>
      <c r="B78" s="94"/>
      <c r="C78" s="94"/>
      <c r="D78" s="94"/>
      <c r="E78" s="94"/>
      <c r="F78" s="94"/>
      <c r="G78" s="94"/>
      <c r="H78" s="94"/>
      <c r="I78" s="94"/>
      <c r="J78" s="94"/>
      <c r="K78" s="143"/>
      <c r="L78" s="143"/>
      <c r="M78" s="143"/>
      <c r="N78" s="143"/>
      <c r="O78" s="143"/>
      <c r="P78" s="143"/>
      <c r="Q78" s="143"/>
      <c r="R78" s="143"/>
      <c r="S78" s="143"/>
      <c r="T78" s="143"/>
      <c r="U78" s="143"/>
      <c r="V78" s="143"/>
      <c r="W78" s="143"/>
      <c r="X78" s="143"/>
      <c r="Y78" s="143"/>
      <c r="Z78" s="143"/>
    </row>
    <row r="79" spans="1:26">
      <c r="A79" s="94"/>
      <c r="B79" s="94"/>
      <c r="C79" s="94"/>
      <c r="D79" s="94"/>
      <c r="E79" s="94"/>
      <c r="F79" s="94"/>
      <c r="G79" s="94"/>
      <c r="H79" s="94"/>
      <c r="I79" s="94"/>
      <c r="J79" s="94"/>
      <c r="K79" s="143"/>
      <c r="L79" s="143"/>
      <c r="M79" s="143"/>
      <c r="N79" s="143"/>
      <c r="O79" s="143"/>
      <c r="P79" s="143"/>
      <c r="Q79" s="143"/>
      <c r="R79" s="143"/>
      <c r="S79" s="143"/>
      <c r="T79" s="143"/>
      <c r="U79" s="143"/>
      <c r="V79" s="143"/>
      <c r="W79" s="143"/>
      <c r="X79" s="143"/>
      <c r="Y79" s="143"/>
      <c r="Z79" s="143"/>
    </row>
    <row r="80" spans="1:26">
      <c r="A80" s="94"/>
      <c r="B80" s="94"/>
      <c r="C80" s="94"/>
      <c r="D80" s="94"/>
      <c r="E80" s="94"/>
      <c r="F80" s="94"/>
      <c r="G80" s="94"/>
      <c r="H80" s="94"/>
      <c r="I80" s="94"/>
      <c r="J80" s="94"/>
      <c r="K80" s="143"/>
      <c r="L80" s="143"/>
      <c r="M80" s="143"/>
      <c r="N80" s="143"/>
      <c r="O80" s="143"/>
      <c r="P80" s="143"/>
      <c r="Q80" s="143"/>
      <c r="R80" s="143"/>
      <c r="S80" s="143"/>
      <c r="T80" s="143"/>
      <c r="U80" s="143"/>
      <c r="V80" s="143"/>
      <c r="W80" s="143"/>
      <c r="X80" s="143"/>
      <c r="Y80" s="143"/>
      <c r="Z80" s="143"/>
    </row>
    <row r="81" spans="1:26">
      <c r="A81" s="94"/>
      <c r="B81" s="94"/>
      <c r="C81" s="94"/>
      <c r="D81" s="94"/>
      <c r="E81" s="94"/>
      <c r="F81" s="94"/>
      <c r="G81" s="94"/>
      <c r="H81" s="94"/>
      <c r="I81" s="94"/>
      <c r="J81" s="94"/>
      <c r="K81" s="143"/>
      <c r="L81" s="143"/>
      <c r="M81" s="143"/>
      <c r="N81" s="143"/>
      <c r="O81" s="143"/>
      <c r="P81" s="143"/>
      <c r="Q81" s="143"/>
      <c r="R81" s="143"/>
      <c r="S81" s="143"/>
      <c r="T81" s="143"/>
      <c r="U81" s="143"/>
      <c r="V81" s="143"/>
      <c r="W81" s="143"/>
      <c r="X81" s="143"/>
      <c r="Y81" s="143"/>
      <c r="Z81" s="143"/>
    </row>
    <row r="82" spans="1:26">
      <c r="A82" s="94"/>
      <c r="B82" s="94"/>
      <c r="C82" s="94"/>
      <c r="D82" s="94"/>
      <c r="E82" s="94"/>
      <c r="F82" s="94"/>
      <c r="G82" s="94"/>
      <c r="H82" s="94"/>
      <c r="I82" s="94"/>
      <c r="J82" s="94"/>
      <c r="K82" s="143"/>
      <c r="L82" s="143"/>
      <c r="M82" s="143"/>
      <c r="N82" s="143"/>
      <c r="O82" s="143"/>
      <c r="P82" s="143"/>
      <c r="Q82" s="143"/>
      <c r="R82" s="143"/>
      <c r="S82" s="143"/>
      <c r="T82" s="143"/>
      <c r="U82" s="143"/>
      <c r="V82" s="143"/>
      <c r="W82" s="143"/>
      <c r="X82" s="143"/>
      <c r="Y82" s="143"/>
      <c r="Z82" s="143"/>
    </row>
    <row r="83" spans="1:26">
      <c r="A83" s="94"/>
      <c r="B83" s="94"/>
      <c r="C83" s="94"/>
      <c r="D83" s="94"/>
      <c r="E83" s="94"/>
      <c r="F83" s="94"/>
      <c r="G83" s="94"/>
      <c r="H83" s="94"/>
      <c r="I83" s="94"/>
      <c r="J83" s="94"/>
      <c r="K83" s="143"/>
      <c r="L83" s="143"/>
      <c r="M83" s="143"/>
      <c r="N83" s="143"/>
      <c r="O83" s="143"/>
      <c r="P83" s="143"/>
      <c r="Q83" s="143"/>
      <c r="R83" s="143"/>
      <c r="S83" s="143"/>
      <c r="T83" s="143"/>
      <c r="U83" s="143"/>
      <c r="V83" s="143"/>
      <c r="W83" s="143"/>
      <c r="X83" s="143"/>
      <c r="Y83" s="143"/>
      <c r="Z83" s="143"/>
    </row>
    <row r="84" spans="1:26">
      <c r="A84" s="94"/>
      <c r="B84" s="94"/>
      <c r="C84" s="94"/>
      <c r="D84" s="94"/>
      <c r="E84" s="94"/>
      <c r="F84" s="94"/>
      <c r="G84" s="94"/>
      <c r="H84" s="94"/>
      <c r="I84" s="94"/>
      <c r="J84" s="94"/>
      <c r="K84" s="143"/>
      <c r="L84" s="143"/>
      <c r="M84" s="143"/>
      <c r="N84" s="143"/>
      <c r="O84" s="143"/>
      <c r="P84" s="143"/>
      <c r="Q84" s="143"/>
      <c r="R84" s="143"/>
      <c r="S84" s="143"/>
      <c r="T84" s="143"/>
      <c r="U84" s="143"/>
      <c r="V84" s="143"/>
      <c r="W84" s="143"/>
      <c r="X84" s="143"/>
      <c r="Y84" s="143"/>
      <c r="Z84" s="143"/>
    </row>
    <row r="85" spans="1:26">
      <c r="A85" s="94"/>
      <c r="B85" s="94"/>
      <c r="C85" s="94"/>
      <c r="D85" s="94"/>
      <c r="E85" s="94"/>
      <c r="F85" s="94"/>
      <c r="G85" s="94"/>
      <c r="H85" s="94"/>
      <c r="I85" s="94"/>
      <c r="J85" s="94"/>
      <c r="K85" s="143"/>
      <c r="L85" s="143"/>
      <c r="M85" s="143"/>
      <c r="N85" s="143"/>
      <c r="O85" s="143"/>
      <c r="P85" s="143"/>
      <c r="Q85" s="143"/>
      <c r="R85" s="143"/>
      <c r="S85" s="143"/>
      <c r="T85" s="143"/>
      <c r="U85" s="143"/>
      <c r="V85" s="143"/>
      <c r="W85" s="143"/>
      <c r="X85" s="143"/>
      <c r="Y85" s="143"/>
      <c r="Z85" s="143"/>
    </row>
    <row r="86" spans="1:26">
      <c r="A86" s="94"/>
      <c r="B86" s="94"/>
      <c r="C86" s="94"/>
      <c r="D86" s="94"/>
      <c r="E86" s="94"/>
      <c r="F86" s="94"/>
      <c r="G86" s="94"/>
      <c r="H86" s="94"/>
      <c r="I86" s="94"/>
      <c r="J86" s="94"/>
      <c r="K86" s="143"/>
      <c r="L86" s="143"/>
      <c r="M86" s="143"/>
      <c r="N86" s="143"/>
      <c r="O86" s="143"/>
      <c r="P86" s="143"/>
      <c r="Q86" s="143"/>
      <c r="R86" s="143"/>
      <c r="S86" s="143"/>
      <c r="T86" s="143"/>
      <c r="U86" s="143"/>
      <c r="V86" s="143"/>
      <c r="W86" s="143"/>
      <c r="X86" s="143"/>
      <c r="Y86" s="143"/>
      <c r="Z86" s="143"/>
    </row>
    <row r="87" spans="1:26">
      <c r="A87" s="94"/>
      <c r="B87" s="94"/>
      <c r="C87" s="94"/>
      <c r="D87" s="94"/>
      <c r="E87" s="94"/>
      <c r="F87" s="94"/>
      <c r="G87" s="94"/>
      <c r="H87" s="94"/>
      <c r="I87" s="94"/>
      <c r="J87" s="94"/>
      <c r="K87" s="143"/>
      <c r="L87" s="143"/>
      <c r="M87" s="143"/>
      <c r="N87" s="143"/>
      <c r="O87" s="143"/>
      <c r="P87" s="143"/>
      <c r="Q87" s="143"/>
      <c r="R87" s="143"/>
      <c r="S87" s="143"/>
      <c r="T87" s="143"/>
      <c r="U87" s="143"/>
      <c r="V87" s="143"/>
      <c r="W87" s="143"/>
      <c r="X87" s="143"/>
      <c r="Y87" s="143"/>
      <c r="Z87" s="143"/>
    </row>
    <row r="88" spans="1:26">
      <c r="A88" s="94"/>
      <c r="B88" s="94"/>
      <c r="C88" s="94"/>
      <c r="D88" s="94"/>
      <c r="E88" s="94"/>
      <c r="F88" s="94"/>
      <c r="G88" s="94"/>
      <c r="H88" s="94"/>
      <c r="I88" s="94"/>
      <c r="J88" s="94"/>
      <c r="K88" s="143"/>
      <c r="L88" s="143"/>
      <c r="M88" s="143"/>
      <c r="N88" s="143"/>
      <c r="O88" s="143"/>
      <c r="P88" s="143"/>
      <c r="Q88" s="143"/>
      <c r="R88" s="143"/>
      <c r="S88" s="143"/>
      <c r="T88" s="143"/>
      <c r="U88" s="143"/>
      <c r="V88" s="143"/>
      <c r="W88" s="143"/>
      <c r="X88" s="143"/>
      <c r="Y88" s="143"/>
      <c r="Z88" s="143"/>
    </row>
    <row r="89" spans="1:26">
      <c r="A89" s="94"/>
      <c r="B89" s="94"/>
      <c r="C89" s="94"/>
      <c r="D89" s="94"/>
      <c r="E89" s="94"/>
      <c r="F89" s="94"/>
      <c r="G89" s="94"/>
      <c r="H89" s="94"/>
      <c r="I89" s="94"/>
      <c r="J89" s="94"/>
      <c r="K89" s="143"/>
      <c r="L89" s="143"/>
      <c r="M89" s="143"/>
      <c r="N89" s="143"/>
      <c r="O89" s="143"/>
      <c r="P89" s="143"/>
      <c r="Q89" s="143"/>
      <c r="R89" s="143"/>
      <c r="S89" s="143"/>
      <c r="T89" s="143"/>
      <c r="U89" s="143"/>
      <c r="V89" s="143"/>
      <c r="W89" s="143"/>
      <c r="X89" s="143"/>
      <c r="Y89" s="143"/>
      <c r="Z89" s="143"/>
    </row>
    <row r="90" spans="1:26">
      <c r="A90" s="94"/>
      <c r="B90" s="94"/>
      <c r="C90" s="94"/>
      <c r="D90" s="94"/>
      <c r="E90" s="94"/>
      <c r="F90" s="94"/>
      <c r="G90" s="94"/>
      <c r="H90" s="94"/>
      <c r="I90" s="94"/>
      <c r="J90" s="94"/>
      <c r="K90" s="143"/>
      <c r="L90" s="143"/>
      <c r="M90" s="143"/>
      <c r="N90" s="143"/>
      <c r="O90" s="143"/>
      <c r="P90" s="143"/>
      <c r="Q90" s="143"/>
      <c r="R90" s="143"/>
      <c r="S90" s="143"/>
      <c r="T90" s="143"/>
      <c r="U90" s="143"/>
      <c r="V90" s="143"/>
      <c r="W90" s="143"/>
      <c r="X90" s="143"/>
      <c r="Y90" s="143"/>
      <c r="Z90" s="143"/>
    </row>
    <row r="91" spans="1:26">
      <c r="A91" s="94"/>
      <c r="B91" s="94"/>
      <c r="C91" s="94"/>
      <c r="D91" s="94"/>
      <c r="E91" s="94"/>
      <c r="F91" s="94"/>
      <c r="G91" s="94"/>
      <c r="H91" s="94"/>
      <c r="I91" s="94"/>
      <c r="J91" s="94"/>
      <c r="K91" s="143"/>
      <c r="L91" s="143"/>
      <c r="M91" s="143"/>
      <c r="N91" s="143"/>
      <c r="O91" s="143"/>
      <c r="P91" s="143"/>
      <c r="Q91" s="143"/>
      <c r="R91" s="143"/>
      <c r="S91" s="143"/>
      <c r="T91" s="143"/>
      <c r="U91" s="143"/>
      <c r="V91" s="143"/>
      <c r="W91" s="143"/>
      <c r="X91" s="143"/>
      <c r="Y91" s="143"/>
      <c r="Z91" s="143"/>
    </row>
    <row r="92" spans="1:26">
      <c r="A92" s="94"/>
      <c r="B92" s="94"/>
      <c r="C92" s="94"/>
      <c r="D92" s="94"/>
      <c r="E92" s="94"/>
      <c r="F92" s="94"/>
      <c r="G92" s="94"/>
      <c r="H92" s="94"/>
      <c r="I92" s="94"/>
      <c r="J92" s="94"/>
      <c r="K92" s="143"/>
      <c r="L92" s="143"/>
      <c r="M92" s="143"/>
      <c r="N92" s="143"/>
      <c r="O92" s="143"/>
      <c r="P92" s="143"/>
      <c r="Q92" s="143"/>
      <c r="R92" s="143"/>
      <c r="S92" s="143"/>
      <c r="T92" s="143"/>
      <c r="U92" s="143"/>
      <c r="V92" s="143"/>
      <c r="W92" s="143"/>
      <c r="X92" s="143"/>
      <c r="Y92" s="143"/>
      <c r="Z92" s="143"/>
    </row>
    <row r="93" spans="1:26">
      <c r="A93" s="94"/>
      <c r="B93" s="94"/>
      <c r="C93" s="94"/>
      <c r="D93" s="94"/>
      <c r="E93" s="94"/>
      <c r="F93" s="94"/>
      <c r="G93" s="94"/>
      <c r="H93" s="94"/>
      <c r="I93" s="94"/>
      <c r="J93" s="94"/>
      <c r="K93" s="143"/>
      <c r="L93" s="143"/>
      <c r="M93" s="143"/>
      <c r="N93" s="143"/>
      <c r="O93" s="143"/>
      <c r="P93" s="143"/>
      <c r="Q93" s="143"/>
      <c r="R93" s="143"/>
      <c r="S93" s="143"/>
      <c r="T93" s="143"/>
      <c r="U93" s="143"/>
      <c r="V93" s="143"/>
      <c r="W93" s="143"/>
      <c r="X93" s="143"/>
      <c r="Y93" s="143"/>
      <c r="Z93" s="143"/>
    </row>
    <row r="94" spans="1:26">
      <c r="A94" s="94"/>
      <c r="B94" s="94"/>
      <c r="C94" s="94"/>
      <c r="D94" s="94"/>
      <c r="E94" s="94"/>
      <c r="F94" s="94"/>
      <c r="G94" s="94"/>
      <c r="H94" s="94"/>
      <c r="I94" s="94"/>
      <c r="J94" s="94"/>
      <c r="K94" s="143"/>
      <c r="L94" s="143"/>
      <c r="M94" s="143"/>
      <c r="N94" s="143"/>
      <c r="O94" s="143"/>
      <c r="P94" s="143"/>
      <c r="Q94" s="143"/>
      <c r="R94" s="143"/>
      <c r="S94" s="143"/>
      <c r="T94" s="143"/>
      <c r="U94" s="143"/>
      <c r="V94" s="143"/>
      <c r="W94" s="143"/>
      <c r="X94" s="143"/>
      <c r="Y94" s="143"/>
      <c r="Z94" s="143"/>
    </row>
    <row r="95" spans="1:26">
      <c r="A95" s="94"/>
      <c r="B95" s="94"/>
      <c r="C95" s="94"/>
      <c r="D95" s="94"/>
      <c r="E95" s="94"/>
      <c r="F95" s="94"/>
      <c r="G95" s="94"/>
      <c r="H95" s="94"/>
      <c r="I95" s="94"/>
      <c r="J95" s="94"/>
      <c r="K95" s="143"/>
      <c r="L95" s="143"/>
      <c r="M95" s="143"/>
      <c r="N95" s="143"/>
      <c r="O95" s="143"/>
      <c r="P95" s="143"/>
      <c r="Q95" s="143"/>
      <c r="R95" s="143"/>
      <c r="S95" s="143"/>
      <c r="T95" s="143"/>
      <c r="U95" s="143"/>
      <c r="V95" s="143"/>
      <c r="W95" s="143"/>
      <c r="X95" s="143"/>
      <c r="Y95" s="143"/>
      <c r="Z95" s="143"/>
    </row>
    <row r="96" spans="1:26">
      <c r="A96" s="94"/>
      <c r="B96" s="94"/>
      <c r="C96" s="94"/>
      <c r="D96" s="94"/>
      <c r="E96" s="94"/>
      <c r="F96" s="94"/>
      <c r="G96" s="94"/>
      <c r="H96" s="94"/>
      <c r="I96" s="94"/>
      <c r="J96" s="94"/>
      <c r="K96" s="143"/>
      <c r="L96" s="143"/>
      <c r="M96" s="143"/>
      <c r="N96" s="143"/>
      <c r="O96" s="143"/>
      <c r="P96" s="143"/>
      <c r="Q96" s="143"/>
      <c r="R96" s="143"/>
      <c r="S96" s="143"/>
      <c r="T96" s="143"/>
      <c r="U96" s="143"/>
      <c r="V96" s="143"/>
      <c r="W96" s="143"/>
      <c r="X96" s="143"/>
      <c r="Y96" s="143"/>
      <c r="Z96" s="143"/>
    </row>
    <row r="97" spans="1:26">
      <c r="A97" s="94"/>
      <c r="B97" s="94"/>
      <c r="C97" s="94"/>
      <c r="D97" s="94"/>
      <c r="E97" s="94"/>
      <c r="F97" s="94"/>
      <c r="G97" s="94"/>
      <c r="H97" s="94"/>
      <c r="I97" s="94"/>
      <c r="J97" s="94"/>
      <c r="K97" s="143"/>
      <c r="L97" s="143"/>
      <c r="M97" s="143"/>
      <c r="N97" s="143"/>
      <c r="O97" s="143"/>
      <c r="P97" s="143"/>
      <c r="Q97" s="143"/>
      <c r="R97" s="143"/>
      <c r="S97" s="143"/>
      <c r="T97" s="143"/>
      <c r="U97" s="143"/>
      <c r="V97" s="143"/>
      <c r="W97" s="143"/>
      <c r="X97" s="143"/>
      <c r="Y97" s="143"/>
      <c r="Z97" s="143"/>
    </row>
    <row r="98" spans="1:26">
      <c r="A98" s="94"/>
      <c r="B98" s="94"/>
      <c r="C98" s="94"/>
      <c r="D98" s="94"/>
      <c r="E98" s="94"/>
      <c r="F98" s="94"/>
      <c r="G98" s="94"/>
      <c r="H98" s="94"/>
      <c r="I98" s="94"/>
      <c r="J98" s="94"/>
      <c r="K98" s="143"/>
      <c r="L98" s="143"/>
      <c r="M98" s="143"/>
      <c r="N98" s="143"/>
      <c r="O98" s="143"/>
      <c r="P98" s="143"/>
      <c r="Q98" s="143"/>
      <c r="R98" s="143"/>
      <c r="S98" s="143"/>
      <c r="T98" s="143"/>
      <c r="U98" s="143"/>
      <c r="V98" s="143"/>
      <c r="W98" s="143"/>
      <c r="X98" s="143"/>
      <c r="Y98" s="143"/>
      <c r="Z98" s="143"/>
    </row>
    <row r="99" spans="1:26">
      <c r="A99" s="94"/>
      <c r="B99" s="94"/>
      <c r="C99" s="94"/>
      <c r="D99" s="94"/>
      <c r="E99" s="94"/>
      <c r="F99" s="94"/>
      <c r="G99" s="94"/>
      <c r="H99" s="94"/>
      <c r="I99" s="94"/>
      <c r="J99" s="94"/>
      <c r="K99" s="143"/>
      <c r="L99" s="143"/>
      <c r="M99" s="143"/>
      <c r="N99" s="143"/>
      <c r="O99" s="143"/>
      <c r="P99" s="143"/>
      <c r="Q99" s="143"/>
      <c r="R99" s="143"/>
      <c r="S99" s="143"/>
      <c r="T99" s="143"/>
      <c r="U99" s="143"/>
      <c r="V99" s="143"/>
      <c r="W99" s="143"/>
      <c r="X99" s="143"/>
      <c r="Y99" s="143"/>
      <c r="Z99" s="143"/>
    </row>
    <row r="100" spans="1:26">
      <c r="A100" s="94"/>
      <c r="B100" s="94"/>
      <c r="C100" s="94"/>
      <c r="D100" s="94"/>
      <c r="E100" s="94"/>
      <c r="F100" s="94"/>
      <c r="G100" s="94"/>
      <c r="H100" s="94"/>
      <c r="I100" s="94"/>
      <c r="J100" s="94"/>
      <c r="K100" s="143"/>
      <c r="L100" s="143"/>
      <c r="M100" s="143"/>
      <c r="N100" s="143"/>
      <c r="O100" s="143"/>
      <c r="P100" s="143"/>
      <c r="Q100" s="143"/>
      <c r="R100" s="143"/>
      <c r="S100" s="143"/>
      <c r="T100" s="143"/>
      <c r="U100" s="143"/>
      <c r="V100" s="143"/>
      <c r="W100" s="143"/>
      <c r="X100" s="143"/>
      <c r="Y100" s="143"/>
      <c r="Z100" s="143"/>
    </row>
    <row r="101" spans="1:26">
      <c r="A101" s="94"/>
      <c r="B101" s="94"/>
      <c r="C101" s="94"/>
      <c r="D101" s="94"/>
      <c r="E101" s="94"/>
      <c r="F101" s="94"/>
      <c r="G101" s="94"/>
      <c r="H101" s="94"/>
      <c r="I101" s="94"/>
      <c r="J101" s="94"/>
      <c r="K101" s="143"/>
      <c r="L101" s="143"/>
      <c r="M101" s="143"/>
      <c r="N101" s="143"/>
      <c r="O101" s="143"/>
      <c r="P101" s="143"/>
      <c r="Q101" s="143"/>
      <c r="R101" s="143"/>
      <c r="S101" s="143"/>
      <c r="T101" s="143"/>
      <c r="U101" s="143"/>
      <c r="V101" s="143"/>
      <c r="W101" s="143"/>
      <c r="X101" s="143"/>
      <c r="Y101" s="143"/>
      <c r="Z101" s="143"/>
    </row>
    <row r="102" spans="1:26">
      <c r="A102" s="94"/>
      <c r="B102" s="94"/>
      <c r="C102" s="94"/>
      <c r="D102" s="94"/>
      <c r="E102" s="94"/>
      <c r="F102" s="94"/>
      <c r="G102" s="94"/>
      <c r="H102" s="94"/>
      <c r="I102" s="94"/>
      <c r="J102" s="94"/>
      <c r="K102" s="143"/>
      <c r="L102" s="143"/>
      <c r="M102" s="143"/>
      <c r="N102" s="143"/>
      <c r="O102" s="143"/>
      <c r="P102" s="143"/>
      <c r="Q102" s="143"/>
      <c r="R102" s="143"/>
      <c r="S102" s="143"/>
      <c r="T102" s="143"/>
      <c r="U102" s="143"/>
      <c r="V102" s="143"/>
      <c r="W102" s="143"/>
      <c r="X102" s="143"/>
      <c r="Y102" s="143"/>
      <c r="Z102" s="143"/>
    </row>
    <row r="103" spans="1:26">
      <c r="A103" s="94"/>
      <c r="B103" s="94"/>
      <c r="C103" s="94"/>
      <c r="D103" s="94"/>
      <c r="E103" s="94"/>
      <c r="F103" s="94"/>
      <c r="G103" s="94"/>
      <c r="H103" s="94"/>
      <c r="I103" s="94"/>
      <c r="J103" s="94"/>
      <c r="K103" s="143"/>
      <c r="L103" s="143"/>
      <c r="M103" s="143"/>
      <c r="N103" s="143"/>
      <c r="O103" s="143"/>
      <c r="P103" s="143"/>
      <c r="Q103" s="143"/>
      <c r="R103" s="143"/>
      <c r="S103" s="143"/>
      <c r="T103" s="143"/>
      <c r="U103" s="143"/>
      <c r="V103" s="143"/>
      <c r="W103" s="143"/>
      <c r="X103" s="143"/>
      <c r="Y103" s="143"/>
      <c r="Z103" s="143"/>
    </row>
    <row r="104" spans="1:26">
      <c r="A104" s="94"/>
      <c r="B104" s="94"/>
      <c r="C104" s="94"/>
      <c r="D104" s="94"/>
      <c r="E104" s="94"/>
      <c r="F104" s="94"/>
      <c r="G104" s="94"/>
      <c r="H104" s="94"/>
      <c r="I104" s="94"/>
      <c r="J104" s="94"/>
      <c r="K104" s="143"/>
      <c r="L104" s="143"/>
      <c r="M104" s="143"/>
      <c r="N104" s="143"/>
      <c r="O104" s="143"/>
      <c r="P104" s="143"/>
      <c r="Q104" s="143"/>
      <c r="R104" s="143"/>
      <c r="S104" s="143"/>
      <c r="T104" s="143"/>
      <c r="U104" s="143"/>
      <c r="V104" s="143"/>
      <c r="W104" s="143"/>
      <c r="X104" s="143"/>
      <c r="Y104" s="143"/>
      <c r="Z104" s="143"/>
    </row>
    <row r="105" spans="1:26">
      <c r="A105" s="94"/>
      <c r="B105" s="94"/>
      <c r="C105" s="94"/>
      <c r="D105" s="94"/>
      <c r="E105" s="94"/>
      <c r="F105" s="94"/>
      <c r="G105" s="94"/>
      <c r="H105" s="94"/>
      <c r="I105" s="94"/>
      <c r="J105" s="94"/>
      <c r="K105" s="143"/>
      <c r="L105" s="143"/>
      <c r="M105" s="143"/>
      <c r="N105" s="143"/>
      <c r="O105" s="143"/>
      <c r="P105" s="143"/>
      <c r="Q105" s="143"/>
      <c r="R105" s="143"/>
      <c r="S105" s="143"/>
      <c r="T105" s="143"/>
      <c r="U105" s="143"/>
      <c r="V105" s="143"/>
      <c r="W105" s="143"/>
      <c r="X105" s="143"/>
      <c r="Y105" s="143"/>
      <c r="Z105" s="143"/>
    </row>
    <row r="106" spans="1:26">
      <c r="A106" s="94"/>
      <c r="B106" s="94"/>
      <c r="C106" s="94"/>
      <c r="D106" s="94"/>
      <c r="E106" s="94"/>
      <c r="F106" s="94"/>
      <c r="G106" s="94"/>
      <c r="H106" s="94"/>
      <c r="I106" s="94"/>
      <c r="J106" s="94"/>
      <c r="K106" s="143"/>
      <c r="L106" s="143"/>
      <c r="M106" s="143"/>
      <c r="N106" s="143"/>
      <c r="O106" s="143"/>
      <c r="P106" s="143"/>
      <c r="Q106" s="143"/>
      <c r="R106" s="143"/>
      <c r="S106" s="143"/>
      <c r="T106" s="143"/>
      <c r="U106" s="143"/>
      <c r="V106" s="143"/>
      <c r="W106" s="143"/>
      <c r="X106" s="143"/>
      <c r="Y106" s="143"/>
      <c r="Z106" s="143"/>
    </row>
    <row r="107" spans="1:26">
      <c r="A107" s="94"/>
      <c r="B107" s="94"/>
      <c r="C107" s="94"/>
      <c r="D107" s="94"/>
      <c r="E107" s="94"/>
      <c r="F107" s="94"/>
      <c r="G107" s="94"/>
      <c r="H107" s="94"/>
      <c r="I107" s="94"/>
      <c r="J107" s="94"/>
      <c r="K107" s="143"/>
      <c r="L107" s="143"/>
      <c r="M107" s="143"/>
      <c r="N107" s="143"/>
      <c r="O107" s="143"/>
      <c r="P107" s="143"/>
      <c r="Q107" s="143"/>
      <c r="R107" s="143"/>
      <c r="S107" s="143"/>
      <c r="T107" s="143"/>
      <c r="U107" s="143"/>
      <c r="V107" s="143"/>
      <c r="W107" s="143"/>
      <c r="X107" s="143"/>
      <c r="Y107" s="143"/>
      <c r="Z107" s="143"/>
    </row>
    <row r="108" spans="1:26">
      <c r="A108" s="94"/>
      <c r="B108" s="94"/>
      <c r="C108" s="94"/>
      <c r="D108" s="94"/>
      <c r="E108" s="94"/>
      <c r="F108" s="94"/>
      <c r="G108" s="94"/>
      <c r="H108" s="94"/>
      <c r="I108" s="94"/>
      <c r="J108" s="94"/>
      <c r="K108" s="143"/>
      <c r="L108" s="143"/>
      <c r="M108" s="143"/>
      <c r="N108" s="143"/>
      <c r="O108" s="143"/>
      <c r="P108" s="143"/>
      <c r="Q108" s="143"/>
      <c r="R108" s="143"/>
      <c r="S108" s="143"/>
      <c r="T108" s="143"/>
      <c r="U108" s="143"/>
      <c r="V108" s="143"/>
      <c r="W108" s="143"/>
      <c r="X108" s="143"/>
      <c r="Y108" s="143"/>
      <c r="Z108" s="143"/>
    </row>
    <row r="109" spans="1:26">
      <c r="A109" s="94"/>
      <c r="B109" s="94"/>
      <c r="C109" s="94"/>
      <c r="D109" s="94"/>
      <c r="E109" s="94"/>
      <c r="F109" s="94"/>
      <c r="G109" s="94"/>
      <c r="H109" s="94"/>
      <c r="I109" s="94"/>
      <c r="J109" s="94"/>
      <c r="K109" s="143"/>
      <c r="L109" s="143"/>
      <c r="M109" s="143"/>
      <c r="N109" s="143"/>
      <c r="O109" s="143"/>
      <c r="P109" s="143"/>
      <c r="Q109" s="143"/>
      <c r="R109" s="143"/>
      <c r="S109" s="143"/>
      <c r="T109" s="143"/>
      <c r="U109" s="143"/>
      <c r="V109" s="143"/>
      <c r="W109" s="143"/>
      <c r="X109" s="143"/>
      <c r="Y109" s="143"/>
      <c r="Z109" s="143"/>
    </row>
    <row r="110" spans="1:26">
      <c r="A110" s="94"/>
      <c r="B110" s="94"/>
      <c r="C110" s="94"/>
      <c r="D110" s="94"/>
      <c r="E110" s="94"/>
      <c r="F110" s="94"/>
      <c r="G110" s="94"/>
      <c r="H110" s="94"/>
      <c r="I110" s="94"/>
      <c r="J110" s="94"/>
      <c r="K110" s="143"/>
      <c r="L110" s="143"/>
      <c r="M110" s="143"/>
      <c r="N110" s="143"/>
      <c r="O110" s="143"/>
      <c r="P110" s="143"/>
      <c r="Q110" s="143"/>
      <c r="R110" s="143"/>
      <c r="S110" s="143"/>
      <c r="T110" s="143"/>
      <c r="U110" s="143"/>
      <c r="V110" s="143"/>
      <c r="W110" s="143"/>
      <c r="X110" s="143"/>
      <c r="Y110" s="143"/>
      <c r="Z110" s="143"/>
    </row>
    <row r="111" spans="1:26">
      <c r="A111" s="94"/>
      <c r="B111" s="94"/>
      <c r="C111" s="94"/>
      <c r="D111" s="94"/>
      <c r="E111" s="94"/>
      <c r="F111" s="94"/>
      <c r="G111" s="94"/>
      <c r="H111" s="94"/>
      <c r="I111" s="94"/>
      <c r="J111" s="94"/>
      <c r="K111" s="143"/>
      <c r="L111" s="143"/>
      <c r="M111" s="143"/>
      <c r="N111" s="143"/>
      <c r="O111" s="143"/>
      <c r="P111" s="143"/>
      <c r="Q111" s="143"/>
      <c r="R111" s="143"/>
      <c r="S111" s="143"/>
      <c r="T111" s="143"/>
      <c r="U111" s="143"/>
      <c r="V111" s="143"/>
      <c r="W111" s="143"/>
      <c r="X111" s="143"/>
      <c r="Y111" s="143"/>
      <c r="Z111" s="143"/>
    </row>
    <row r="112" spans="1:26">
      <c r="A112" s="94"/>
      <c r="B112" s="94"/>
      <c r="C112" s="94"/>
      <c r="D112" s="94"/>
      <c r="E112" s="94"/>
      <c r="F112" s="94"/>
      <c r="G112" s="94"/>
      <c r="H112" s="94"/>
      <c r="I112" s="94"/>
      <c r="J112" s="94"/>
      <c r="K112" s="143"/>
      <c r="L112" s="143"/>
      <c r="M112" s="143"/>
      <c r="N112" s="143"/>
      <c r="O112" s="143"/>
      <c r="P112" s="143"/>
      <c r="Q112" s="143"/>
      <c r="R112" s="143"/>
      <c r="S112" s="143"/>
      <c r="T112" s="143"/>
      <c r="U112" s="143"/>
      <c r="V112" s="143"/>
      <c r="W112" s="143"/>
      <c r="X112" s="143"/>
      <c r="Y112" s="143"/>
      <c r="Z112" s="143"/>
    </row>
    <row r="113" spans="1:26">
      <c r="A113" s="94"/>
      <c r="B113" s="94"/>
      <c r="C113" s="94"/>
      <c r="D113" s="94"/>
      <c r="E113" s="94"/>
      <c r="F113" s="94"/>
      <c r="G113" s="94"/>
      <c r="H113" s="94"/>
      <c r="I113" s="94"/>
      <c r="J113" s="94"/>
      <c r="K113" s="143"/>
      <c r="L113" s="143"/>
      <c r="M113" s="143"/>
      <c r="N113" s="143"/>
      <c r="O113" s="143"/>
      <c r="P113" s="143"/>
      <c r="Q113" s="143"/>
      <c r="R113" s="143"/>
      <c r="S113" s="143"/>
      <c r="T113" s="143"/>
      <c r="U113" s="143"/>
      <c r="V113" s="143"/>
      <c r="W113" s="143"/>
      <c r="X113" s="143"/>
      <c r="Y113" s="143"/>
      <c r="Z113" s="143"/>
    </row>
    <row r="114" spans="1:26">
      <c r="A114" s="94"/>
      <c r="B114" s="94"/>
      <c r="C114" s="94"/>
      <c r="D114" s="94"/>
      <c r="E114" s="94"/>
      <c r="F114" s="94"/>
      <c r="G114" s="94"/>
      <c r="H114" s="94"/>
      <c r="I114" s="94"/>
      <c r="J114" s="94"/>
      <c r="K114" s="143"/>
      <c r="L114" s="143"/>
      <c r="M114" s="143"/>
      <c r="N114" s="143"/>
      <c r="O114" s="143"/>
      <c r="P114" s="143"/>
      <c r="Q114" s="143"/>
      <c r="R114" s="143"/>
      <c r="S114" s="143"/>
      <c r="T114" s="143"/>
      <c r="U114" s="143"/>
      <c r="V114" s="143"/>
      <c r="W114" s="143"/>
      <c r="X114" s="143"/>
      <c r="Y114" s="143"/>
      <c r="Z114" s="143"/>
    </row>
    <row r="115" spans="1:26">
      <c r="A115" s="94"/>
      <c r="B115" s="94"/>
      <c r="C115" s="94"/>
      <c r="D115" s="94"/>
      <c r="E115" s="94"/>
      <c r="F115" s="94"/>
      <c r="G115" s="94"/>
      <c r="H115" s="94"/>
      <c r="I115" s="94"/>
      <c r="J115" s="94"/>
      <c r="K115" s="143"/>
      <c r="L115" s="143"/>
      <c r="M115" s="143"/>
      <c r="N115" s="143"/>
      <c r="O115" s="143"/>
      <c r="P115" s="143"/>
      <c r="Q115" s="143"/>
      <c r="R115" s="143"/>
      <c r="S115" s="143"/>
      <c r="T115" s="143"/>
      <c r="U115" s="143"/>
      <c r="V115" s="143"/>
      <c r="W115" s="143"/>
      <c r="X115" s="143"/>
      <c r="Y115" s="143"/>
      <c r="Z115" s="143"/>
    </row>
    <row r="116" spans="1:26">
      <c r="A116" s="94"/>
      <c r="B116" s="94"/>
      <c r="C116" s="94"/>
      <c r="D116" s="94"/>
      <c r="E116" s="94"/>
      <c r="F116" s="94"/>
      <c r="G116" s="94"/>
      <c r="H116" s="94"/>
      <c r="I116" s="94"/>
      <c r="J116" s="94"/>
      <c r="K116" s="143"/>
      <c r="L116" s="143"/>
      <c r="M116" s="143"/>
      <c r="N116" s="143"/>
      <c r="O116" s="143"/>
      <c r="P116" s="143"/>
      <c r="Q116" s="143"/>
      <c r="R116" s="143"/>
      <c r="S116" s="143"/>
      <c r="T116" s="143"/>
      <c r="U116" s="143"/>
      <c r="V116" s="143"/>
      <c r="W116" s="143"/>
      <c r="X116" s="143"/>
      <c r="Y116" s="143"/>
      <c r="Z116" s="143"/>
    </row>
    <row r="117" spans="1:26">
      <c r="A117" s="94"/>
      <c r="B117" s="94"/>
      <c r="C117" s="94"/>
      <c r="D117" s="94"/>
      <c r="E117" s="94"/>
      <c r="F117" s="94"/>
      <c r="G117" s="94"/>
      <c r="H117" s="94"/>
      <c r="I117" s="94"/>
      <c r="J117" s="94"/>
      <c r="K117" s="143"/>
      <c r="L117" s="143"/>
      <c r="M117" s="143"/>
      <c r="N117" s="143"/>
      <c r="O117" s="143"/>
      <c r="P117" s="143"/>
      <c r="Q117" s="143"/>
      <c r="R117" s="143"/>
      <c r="S117" s="143"/>
      <c r="T117" s="143"/>
      <c r="U117" s="143"/>
      <c r="V117" s="143"/>
      <c r="W117" s="143"/>
      <c r="X117" s="143"/>
      <c r="Y117" s="143"/>
      <c r="Z117" s="143"/>
    </row>
    <row r="118" spans="1:26">
      <c r="A118" s="94"/>
      <c r="B118" s="94"/>
      <c r="C118" s="94"/>
      <c r="D118" s="94"/>
      <c r="E118" s="94"/>
      <c r="F118" s="94"/>
      <c r="G118" s="94"/>
      <c r="H118" s="94"/>
      <c r="I118" s="94"/>
      <c r="J118" s="94"/>
      <c r="K118" s="143"/>
      <c r="L118" s="143"/>
      <c r="M118" s="143"/>
      <c r="N118" s="143"/>
      <c r="O118" s="143"/>
      <c r="P118" s="143"/>
      <c r="Q118" s="143"/>
      <c r="R118" s="143"/>
      <c r="S118" s="143"/>
      <c r="T118" s="143"/>
      <c r="U118" s="143"/>
      <c r="V118" s="143"/>
      <c r="W118" s="143"/>
      <c r="X118" s="143"/>
      <c r="Y118" s="143"/>
      <c r="Z118" s="143"/>
    </row>
    <row r="119" spans="1:26">
      <c r="A119" s="94"/>
      <c r="B119" s="94"/>
      <c r="C119" s="94"/>
      <c r="D119" s="94"/>
      <c r="E119" s="94"/>
      <c r="F119" s="94"/>
      <c r="G119" s="94"/>
      <c r="H119" s="94"/>
      <c r="I119" s="94"/>
      <c r="J119" s="94"/>
      <c r="K119" s="143"/>
      <c r="L119" s="143"/>
      <c r="M119" s="143"/>
      <c r="N119" s="143"/>
      <c r="O119" s="143"/>
      <c r="P119" s="143"/>
      <c r="Q119" s="143"/>
      <c r="R119" s="143"/>
      <c r="S119" s="143"/>
      <c r="T119" s="143"/>
      <c r="U119" s="143"/>
      <c r="V119" s="143"/>
      <c r="W119" s="143"/>
      <c r="X119" s="143"/>
      <c r="Y119" s="143"/>
      <c r="Z119" s="143"/>
    </row>
    <row r="120" spans="1:26">
      <c r="A120" s="94"/>
      <c r="B120" s="94"/>
      <c r="C120" s="94"/>
      <c r="D120" s="94"/>
      <c r="E120" s="94"/>
      <c r="F120" s="94"/>
      <c r="G120" s="94"/>
      <c r="H120" s="94"/>
      <c r="I120" s="94"/>
      <c r="J120" s="94"/>
      <c r="K120" s="143"/>
      <c r="L120" s="143"/>
      <c r="M120" s="143"/>
      <c r="N120" s="143"/>
      <c r="O120" s="143"/>
      <c r="P120" s="143"/>
      <c r="Q120" s="143"/>
      <c r="R120" s="143"/>
      <c r="S120" s="143"/>
      <c r="T120" s="143"/>
      <c r="U120" s="143"/>
      <c r="V120" s="143"/>
      <c r="W120" s="143"/>
      <c r="X120" s="143"/>
      <c r="Y120" s="143"/>
      <c r="Z120" s="143"/>
    </row>
    <row r="121" spans="1:26">
      <c r="A121" s="94"/>
      <c r="B121" s="94"/>
      <c r="C121" s="94"/>
      <c r="D121" s="94"/>
      <c r="E121" s="94"/>
      <c r="F121" s="94"/>
      <c r="G121" s="94"/>
      <c r="H121" s="94"/>
      <c r="I121" s="94"/>
      <c r="J121" s="94"/>
      <c r="K121" s="143"/>
      <c r="L121" s="143"/>
      <c r="M121" s="143"/>
      <c r="N121" s="143"/>
      <c r="O121" s="143"/>
      <c r="P121" s="143"/>
      <c r="Q121" s="143"/>
      <c r="R121" s="143"/>
      <c r="S121" s="143"/>
      <c r="T121" s="143"/>
      <c r="U121" s="143"/>
      <c r="V121" s="143"/>
      <c r="W121" s="143"/>
      <c r="X121" s="143"/>
      <c r="Y121" s="143"/>
      <c r="Z121" s="143"/>
    </row>
    <row r="122" spans="1:26">
      <c r="A122" s="94"/>
      <c r="B122" s="94"/>
      <c r="C122" s="94"/>
      <c r="D122" s="94"/>
      <c r="E122" s="94"/>
      <c r="F122" s="94"/>
      <c r="G122" s="94"/>
      <c r="H122" s="94"/>
      <c r="I122" s="94"/>
      <c r="J122" s="94"/>
      <c r="K122" s="143"/>
      <c r="L122" s="143"/>
      <c r="M122" s="143"/>
      <c r="N122" s="143"/>
      <c r="O122" s="143"/>
      <c r="P122" s="143"/>
      <c r="Q122" s="143"/>
      <c r="R122" s="143"/>
      <c r="S122" s="143"/>
      <c r="T122" s="143"/>
      <c r="U122" s="143"/>
      <c r="V122" s="143"/>
      <c r="W122" s="143"/>
      <c r="X122" s="143"/>
      <c r="Y122" s="143"/>
      <c r="Z122" s="143"/>
    </row>
    <row r="123" spans="1:26">
      <c r="A123" s="94"/>
      <c r="B123" s="94"/>
      <c r="C123" s="94"/>
      <c r="D123" s="94"/>
      <c r="E123" s="94"/>
      <c r="F123" s="94"/>
      <c r="G123" s="94"/>
      <c r="H123" s="94"/>
      <c r="I123" s="94"/>
      <c r="J123" s="94"/>
      <c r="K123" s="143"/>
      <c r="L123" s="143"/>
      <c r="M123" s="143"/>
      <c r="N123" s="143"/>
      <c r="O123" s="143"/>
      <c r="P123" s="143"/>
      <c r="Q123" s="143"/>
      <c r="R123" s="143"/>
      <c r="S123" s="143"/>
      <c r="T123" s="143"/>
      <c r="U123" s="143"/>
      <c r="V123" s="143"/>
      <c r="W123" s="143"/>
      <c r="X123" s="143"/>
      <c r="Y123" s="143"/>
      <c r="Z123" s="143"/>
    </row>
    <row r="124" spans="1:26">
      <c r="A124" s="94"/>
      <c r="B124" s="94"/>
      <c r="C124" s="94"/>
      <c r="D124" s="94"/>
      <c r="E124" s="94"/>
      <c r="F124" s="94"/>
      <c r="G124" s="94"/>
      <c r="H124" s="94"/>
      <c r="I124" s="94"/>
      <c r="J124" s="94"/>
      <c r="K124" s="143"/>
      <c r="L124" s="143"/>
      <c r="M124" s="143"/>
      <c r="N124" s="143"/>
      <c r="O124" s="143"/>
      <c r="P124" s="143"/>
      <c r="Q124" s="143"/>
      <c r="R124" s="143"/>
      <c r="S124" s="143"/>
      <c r="T124" s="143"/>
      <c r="U124" s="143"/>
      <c r="V124" s="143"/>
      <c r="W124" s="143"/>
      <c r="X124" s="143"/>
      <c r="Y124" s="143"/>
      <c r="Z124" s="143"/>
    </row>
    <row r="125" spans="1:26">
      <c r="A125" s="94"/>
      <c r="B125" s="94"/>
      <c r="C125" s="94"/>
      <c r="D125" s="94"/>
      <c r="E125" s="94"/>
      <c r="F125" s="94"/>
      <c r="G125" s="94"/>
      <c r="H125" s="94"/>
      <c r="I125" s="94"/>
      <c r="J125" s="94"/>
      <c r="K125" s="143"/>
      <c r="L125" s="143"/>
      <c r="M125" s="143"/>
      <c r="N125" s="143"/>
      <c r="O125" s="143"/>
      <c r="P125" s="143"/>
      <c r="Q125" s="143"/>
      <c r="R125" s="143"/>
      <c r="S125" s="143"/>
      <c r="T125" s="143"/>
      <c r="U125" s="143"/>
      <c r="V125" s="143"/>
      <c r="W125" s="143"/>
      <c r="X125" s="143"/>
      <c r="Y125" s="143"/>
      <c r="Z125" s="143"/>
    </row>
    <row r="126" spans="1:26">
      <c r="A126" s="94"/>
      <c r="B126" s="94"/>
      <c r="C126" s="94"/>
      <c r="D126" s="94"/>
      <c r="E126" s="94"/>
      <c r="F126" s="94"/>
      <c r="G126" s="94"/>
      <c r="H126" s="94"/>
      <c r="I126" s="94"/>
      <c r="J126" s="94"/>
      <c r="K126" s="143"/>
      <c r="L126" s="143"/>
      <c r="M126" s="143"/>
      <c r="N126" s="143"/>
      <c r="O126" s="143"/>
      <c r="P126" s="143"/>
      <c r="Q126" s="143"/>
      <c r="R126" s="143"/>
      <c r="S126" s="143"/>
      <c r="T126" s="143"/>
      <c r="U126" s="143"/>
      <c r="V126" s="143"/>
      <c r="W126" s="143"/>
      <c r="X126" s="143"/>
      <c r="Y126" s="143"/>
      <c r="Z126" s="143"/>
    </row>
    <row r="127" spans="1:26">
      <c r="A127" s="94"/>
      <c r="B127" s="94"/>
      <c r="C127" s="94"/>
      <c r="D127" s="94"/>
      <c r="E127" s="94"/>
      <c r="F127" s="94"/>
      <c r="G127" s="94"/>
      <c r="H127" s="94"/>
      <c r="I127" s="94"/>
      <c r="J127" s="94"/>
      <c r="K127" s="143"/>
      <c r="L127" s="143"/>
      <c r="M127" s="143"/>
      <c r="N127" s="143"/>
      <c r="O127" s="143"/>
      <c r="P127" s="143"/>
      <c r="Q127" s="143"/>
      <c r="R127" s="143"/>
      <c r="S127" s="143"/>
      <c r="T127" s="143"/>
      <c r="U127" s="143"/>
      <c r="V127" s="143"/>
      <c r="W127" s="143"/>
      <c r="X127" s="143"/>
      <c r="Y127" s="143"/>
      <c r="Z127" s="143"/>
    </row>
    <row r="128" spans="1:26">
      <c r="A128" s="94"/>
      <c r="B128" s="94"/>
      <c r="C128" s="94"/>
      <c r="D128" s="94"/>
      <c r="E128" s="94"/>
      <c r="F128" s="94"/>
      <c r="G128" s="94"/>
      <c r="H128" s="94"/>
      <c r="I128" s="94"/>
      <c r="J128" s="94"/>
      <c r="K128" s="143"/>
      <c r="L128" s="143"/>
      <c r="M128" s="143"/>
      <c r="N128" s="143"/>
      <c r="O128" s="143"/>
      <c r="P128" s="143"/>
      <c r="Q128" s="143"/>
      <c r="R128" s="143"/>
      <c r="S128" s="143"/>
      <c r="T128" s="143"/>
      <c r="U128" s="143"/>
      <c r="V128" s="143"/>
      <c r="W128" s="143"/>
      <c r="X128" s="143"/>
      <c r="Y128" s="143"/>
      <c r="Z128" s="143"/>
    </row>
    <row r="129" spans="1:26">
      <c r="A129" s="94"/>
      <c r="B129" s="94"/>
      <c r="C129" s="94"/>
      <c r="D129" s="94"/>
      <c r="E129" s="94"/>
      <c r="F129" s="94"/>
      <c r="G129" s="94"/>
      <c r="H129" s="94"/>
      <c r="I129" s="94"/>
      <c r="J129" s="94"/>
      <c r="K129" s="143"/>
      <c r="L129" s="143"/>
      <c r="M129" s="143"/>
      <c r="N129" s="143"/>
      <c r="O129" s="143"/>
      <c r="P129" s="143"/>
      <c r="Q129" s="143"/>
      <c r="R129" s="143"/>
      <c r="S129" s="143"/>
      <c r="T129" s="143"/>
      <c r="U129" s="143"/>
      <c r="V129" s="143"/>
      <c r="W129" s="143"/>
      <c r="X129" s="143"/>
      <c r="Y129" s="143"/>
      <c r="Z129" s="143"/>
    </row>
    <row r="130" spans="1:26">
      <c r="A130" s="94"/>
      <c r="B130" s="94"/>
      <c r="C130" s="94"/>
      <c r="D130" s="94"/>
      <c r="E130" s="94"/>
      <c r="F130" s="94"/>
      <c r="G130" s="94"/>
      <c r="H130" s="94"/>
      <c r="I130" s="94"/>
      <c r="J130" s="94"/>
      <c r="K130" s="143"/>
      <c r="L130" s="143"/>
      <c r="M130" s="143"/>
      <c r="N130" s="143"/>
      <c r="O130" s="143"/>
      <c r="P130" s="143"/>
      <c r="Q130" s="143"/>
      <c r="R130" s="143"/>
      <c r="S130" s="143"/>
      <c r="T130" s="143"/>
      <c r="U130" s="143"/>
      <c r="V130" s="143"/>
      <c r="W130" s="143"/>
      <c r="X130" s="143"/>
      <c r="Y130" s="143"/>
      <c r="Z130" s="143"/>
    </row>
    <row r="131" spans="1:26">
      <c r="A131" s="94"/>
      <c r="B131" s="94"/>
      <c r="C131" s="94"/>
      <c r="D131" s="94"/>
      <c r="E131" s="94"/>
      <c r="F131" s="94"/>
      <c r="G131" s="94"/>
      <c r="H131" s="94"/>
      <c r="I131" s="94"/>
      <c r="J131" s="94"/>
      <c r="K131" s="143"/>
      <c r="L131" s="143"/>
      <c r="M131" s="143"/>
      <c r="N131" s="143"/>
      <c r="O131" s="143"/>
      <c r="P131" s="143"/>
      <c r="Q131" s="143"/>
      <c r="R131" s="143"/>
      <c r="S131" s="143"/>
      <c r="T131" s="143"/>
      <c r="U131" s="143"/>
      <c r="V131" s="143"/>
      <c r="W131" s="143"/>
      <c r="X131" s="143"/>
      <c r="Y131" s="143"/>
      <c r="Z131" s="143"/>
    </row>
    <row r="132" spans="1:26">
      <c r="A132" s="94"/>
      <c r="B132" s="94"/>
      <c r="C132" s="94"/>
      <c r="D132" s="94"/>
      <c r="E132" s="94"/>
      <c r="F132" s="94"/>
      <c r="G132" s="94"/>
      <c r="H132" s="94"/>
      <c r="I132" s="94"/>
      <c r="J132" s="94"/>
      <c r="K132" s="143"/>
      <c r="L132" s="143"/>
      <c r="M132" s="143"/>
      <c r="N132" s="143"/>
      <c r="O132" s="143"/>
      <c r="P132" s="143"/>
      <c r="Q132" s="143"/>
      <c r="R132" s="143"/>
      <c r="S132" s="143"/>
      <c r="T132" s="143"/>
      <c r="U132" s="143"/>
      <c r="V132" s="143"/>
      <c r="W132" s="143"/>
      <c r="X132" s="143"/>
      <c r="Y132" s="143"/>
      <c r="Z132" s="143"/>
    </row>
    <row r="133" spans="1:26">
      <c r="A133" s="94"/>
      <c r="B133" s="94"/>
      <c r="C133" s="94"/>
      <c r="D133" s="94"/>
      <c r="E133" s="94"/>
      <c r="F133" s="94"/>
      <c r="G133" s="94"/>
      <c r="H133" s="94"/>
      <c r="I133" s="94"/>
      <c r="J133" s="94"/>
      <c r="K133" s="143"/>
      <c r="L133" s="143"/>
      <c r="M133" s="143"/>
      <c r="N133" s="143"/>
      <c r="O133" s="143"/>
      <c r="P133" s="143"/>
      <c r="Q133" s="143"/>
      <c r="R133" s="143"/>
      <c r="S133" s="143"/>
      <c r="T133" s="143"/>
      <c r="U133" s="143"/>
      <c r="V133" s="143"/>
      <c r="W133" s="143"/>
      <c r="X133" s="143"/>
      <c r="Y133" s="143"/>
      <c r="Z133" s="143"/>
    </row>
    <row r="134" spans="1:26">
      <c r="A134" s="94"/>
      <c r="B134" s="94"/>
      <c r="C134" s="94"/>
      <c r="D134" s="94"/>
      <c r="E134" s="94"/>
      <c r="F134" s="94"/>
      <c r="G134" s="94"/>
      <c r="H134" s="94"/>
      <c r="I134" s="94"/>
      <c r="J134" s="94"/>
      <c r="K134" s="143"/>
      <c r="L134" s="143"/>
      <c r="M134" s="143"/>
      <c r="N134" s="143"/>
      <c r="O134" s="143"/>
      <c r="P134" s="143"/>
      <c r="Q134" s="143"/>
      <c r="R134" s="143"/>
      <c r="S134" s="143"/>
      <c r="T134" s="143"/>
      <c r="U134" s="143"/>
      <c r="V134" s="143"/>
      <c r="W134" s="143"/>
      <c r="X134" s="143"/>
      <c r="Y134" s="143"/>
      <c r="Z134" s="143"/>
    </row>
    <row r="135" spans="1:26">
      <c r="A135" s="94"/>
      <c r="B135" s="94"/>
      <c r="C135" s="94"/>
      <c r="D135" s="94"/>
      <c r="E135" s="94"/>
      <c r="F135" s="94"/>
      <c r="G135" s="94"/>
      <c r="H135" s="94"/>
      <c r="I135" s="94"/>
      <c r="J135" s="94"/>
      <c r="K135" s="143"/>
      <c r="L135" s="143"/>
      <c r="M135" s="143"/>
      <c r="N135" s="143"/>
      <c r="O135" s="143"/>
      <c r="P135" s="143"/>
      <c r="Q135" s="143"/>
      <c r="R135" s="143"/>
      <c r="S135" s="143"/>
      <c r="T135" s="143"/>
      <c r="U135" s="143"/>
      <c r="V135" s="143"/>
      <c r="W135" s="143"/>
      <c r="X135" s="143"/>
      <c r="Y135" s="143"/>
      <c r="Z135" s="143"/>
    </row>
    <row r="136" spans="1:26">
      <c r="A136" s="94"/>
      <c r="B136" s="94"/>
      <c r="C136" s="94"/>
      <c r="D136" s="94"/>
      <c r="E136" s="94"/>
      <c r="F136" s="94"/>
      <c r="G136" s="94"/>
      <c r="H136" s="94"/>
      <c r="I136" s="94"/>
      <c r="J136" s="94"/>
      <c r="K136" s="143"/>
      <c r="L136" s="143"/>
      <c r="M136" s="143"/>
      <c r="N136" s="143"/>
      <c r="O136" s="143"/>
      <c r="P136" s="143"/>
      <c r="Q136" s="143"/>
      <c r="R136" s="143"/>
      <c r="S136" s="143"/>
      <c r="T136" s="143"/>
      <c r="U136" s="143"/>
      <c r="V136" s="143"/>
      <c r="W136" s="143"/>
      <c r="X136" s="143"/>
      <c r="Y136" s="143"/>
      <c r="Z136" s="143"/>
    </row>
    <row r="137" spans="1:26">
      <c r="A137" s="94"/>
      <c r="B137" s="94"/>
      <c r="C137" s="94"/>
      <c r="D137" s="94"/>
      <c r="E137" s="94"/>
      <c r="F137" s="94"/>
      <c r="G137" s="94"/>
      <c r="H137" s="94"/>
      <c r="I137" s="94"/>
      <c r="J137" s="94"/>
      <c r="K137" s="143"/>
      <c r="L137" s="143"/>
      <c r="M137" s="143"/>
      <c r="N137" s="143"/>
      <c r="O137" s="143"/>
      <c r="P137" s="143"/>
      <c r="Q137" s="143"/>
      <c r="R137" s="143"/>
      <c r="S137" s="143"/>
      <c r="T137" s="143"/>
      <c r="U137" s="143"/>
      <c r="V137" s="143"/>
      <c r="W137" s="143"/>
      <c r="X137" s="143"/>
      <c r="Y137" s="143"/>
      <c r="Z137" s="143"/>
    </row>
    <row r="138" spans="1:26">
      <c r="A138" s="94"/>
      <c r="B138" s="94"/>
      <c r="C138" s="94"/>
      <c r="D138" s="94"/>
      <c r="E138" s="94"/>
      <c r="F138" s="94"/>
      <c r="G138" s="94"/>
      <c r="H138" s="94"/>
      <c r="I138" s="94"/>
      <c r="J138" s="94"/>
      <c r="K138" s="143"/>
      <c r="L138" s="143"/>
      <c r="M138" s="143"/>
      <c r="N138" s="143"/>
      <c r="O138" s="143"/>
      <c r="P138" s="143"/>
      <c r="Q138" s="143"/>
      <c r="R138" s="143"/>
      <c r="S138" s="143"/>
      <c r="T138" s="143"/>
      <c r="U138" s="143"/>
      <c r="V138" s="143"/>
      <c r="W138" s="143"/>
      <c r="X138" s="143"/>
      <c r="Y138" s="143"/>
      <c r="Z138" s="143"/>
    </row>
    <row r="139" spans="1:26">
      <c r="A139" s="94"/>
      <c r="B139" s="94"/>
      <c r="C139" s="94"/>
      <c r="D139" s="94"/>
      <c r="E139" s="94"/>
      <c r="F139" s="94"/>
      <c r="G139" s="94"/>
      <c r="H139" s="94"/>
      <c r="I139" s="94"/>
      <c r="J139" s="94"/>
      <c r="K139" s="143"/>
      <c r="L139" s="143"/>
      <c r="M139" s="143"/>
      <c r="N139" s="143"/>
      <c r="O139" s="143"/>
      <c r="P139" s="143"/>
      <c r="Q139" s="143"/>
      <c r="R139" s="143"/>
      <c r="S139" s="143"/>
      <c r="T139" s="143"/>
      <c r="U139" s="143"/>
      <c r="V139" s="143"/>
      <c r="W139" s="143"/>
      <c r="X139" s="143"/>
      <c r="Y139" s="143"/>
      <c r="Z139" s="143"/>
    </row>
    <row r="140" spans="1:26">
      <c r="A140" s="94"/>
      <c r="B140" s="94"/>
      <c r="C140" s="94"/>
      <c r="D140" s="94"/>
      <c r="E140" s="94"/>
      <c r="F140" s="94"/>
      <c r="G140" s="94"/>
      <c r="H140" s="94"/>
      <c r="I140" s="94"/>
      <c r="J140" s="94"/>
      <c r="K140" s="143"/>
      <c r="L140" s="143"/>
      <c r="M140" s="143"/>
      <c r="N140" s="143"/>
      <c r="O140" s="143"/>
      <c r="P140" s="143"/>
      <c r="Q140" s="143"/>
      <c r="R140" s="143"/>
      <c r="S140" s="143"/>
      <c r="T140" s="143"/>
      <c r="U140" s="143"/>
      <c r="V140" s="143"/>
      <c r="W140" s="143"/>
      <c r="X140" s="143"/>
      <c r="Y140" s="143"/>
      <c r="Z140" s="143"/>
    </row>
    <row r="141" spans="1:26">
      <c r="A141" s="94"/>
      <c r="B141" s="94"/>
      <c r="C141" s="94"/>
      <c r="D141" s="94"/>
      <c r="E141" s="94"/>
      <c r="F141" s="94"/>
      <c r="G141" s="94"/>
      <c r="H141" s="94"/>
      <c r="I141" s="94"/>
      <c r="J141" s="94"/>
      <c r="K141" s="143"/>
      <c r="L141" s="143"/>
      <c r="M141" s="143"/>
      <c r="N141" s="143"/>
      <c r="O141" s="143"/>
      <c r="P141" s="143"/>
      <c r="Q141" s="143"/>
      <c r="R141" s="143"/>
      <c r="S141" s="143"/>
      <c r="T141" s="143"/>
      <c r="U141" s="143"/>
      <c r="V141" s="143"/>
      <c r="W141" s="143"/>
      <c r="X141" s="143"/>
      <c r="Y141" s="143"/>
      <c r="Z141" s="143"/>
    </row>
    <row r="142" spans="1:26">
      <c r="A142" s="94"/>
      <c r="B142" s="94"/>
      <c r="C142" s="94"/>
      <c r="D142" s="94"/>
      <c r="E142" s="94"/>
      <c r="F142" s="94"/>
      <c r="G142" s="94"/>
      <c r="H142" s="94"/>
      <c r="I142" s="94"/>
      <c r="J142" s="94"/>
      <c r="K142" s="143"/>
      <c r="L142" s="143"/>
      <c r="M142" s="143"/>
      <c r="N142" s="143"/>
      <c r="O142" s="143"/>
      <c r="P142" s="143"/>
      <c r="Q142" s="143"/>
      <c r="R142" s="143"/>
      <c r="S142" s="143"/>
      <c r="T142" s="143"/>
      <c r="U142" s="143"/>
      <c r="V142" s="143"/>
      <c r="W142" s="143"/>
      <c r="X142" s="143"/>
      <c r="Y142" s="143"/>
      <c r="Z142" s="143"/>
    </row>
    <row r="143" spans="1:26">
      <c r="A143" s="94"/>
      <c r="B143" s="94"/>
      <c r="C143" s="94"/>
      <c r="D143" s="94"/>
      <c r="E143" s="94"/>
      <c r="F143" s="94"/>
      <c r="G143" s="94"/>
      <c r="H143" s="94"/>
      <c r="I143" s="94"/>
      <c r="J143" s="94"/>
      <c r="K143" s="143"/>
      <c r="L143" s="143"/>
      <c r="M143" s="143"/>
      <c r="N143" s="143"/>
      <c r="O143" s="143"/>
      <c r="P143" s="143"/>
      <c r="Q143" s="143"/>
      <c r="R143" s="143"/>
      <c r="S143" s="143"/>
      <c r="T143" s="143"/>
      <c r="U143" s="143"/>
      <c r="V143" s="143"/>
      <c r="W143" s="143"/>
      <c r="X143" s="143"/>
      <c r="Y143" s="143"/>
      <c r="Z143" s="143"/>
    </row>
    <row r="144" spans="1:26">
      <c r="A144" s="94"/>
      <c r="B144" s="94"/>
      <c r="C144" s="94"/>
      <c r="D144" s="94"/>
      <c r="E144" s="94"/>
      <c r="F144" s="94"/>
      <c r="G144" s="94"/>
      <c r="H144" s="94"/>
      <c r="I144" s="94"/>
      <c r="J144" s="94"/>
      <c r="K144" s="143"/>
      <c r="L144" s="143"/>
      <c r="M144" s="143"/>
      <c r="N144" s="143"/>
      <c r="O144" s="143"/>
      <c r="P144" s="143"/>
      <c r="Q144" s="143"/>
      <c r="R144" s="143"/>
      <c r="S144" s="143"/>
      <c r="T144" s="143"/>
      <c r="U144" s="143"/>
      <c r="V144" s="143"/>
      <c r="W144" s="143"/>
      <c r="X144" s="143"/>
      <c r="Y144" s="143"/>
      <c r="Z144" s="143"/>
    </row>
    <row r="145" spans="1:26">
      <c r="A145" s="94"/>
      <c r="B145" s="94"/>
      <c r="C145" s="94"/>
      <c r="D145" s="94"/>
      <c r="E145" s="94"/>
      <c r="F145" s="94"/>
      <c r="G145" s="94"/>
      <c r="H145" s="94"/>
      <c r="I145" s="94"/>
      <c r="J145" s="94"/>
      <c r="K145" s="143"/>
      <c r="L145" s="143"/>
      <c r="M145" s="143"/>
      <c r="N145" s="143"/>
      <c r="O145" s="143"/>
      <c r="P145" s="143"/>
      <c r="Q145" s="143"/>
      <c r="R145" s="143"/>
      <c r="S145" s="143"/>
      <c r="T145" s="143"/>
      <c r="U145" s="143"/>
      <c r="V145" s="143"/>
      <c r="W145" s="143"/>
      <c r="X145" s="143"/>
      <c r="Y145" s="143"/>
      <c r="Z145" s="143"/>
    </row>
    <row r="146" spans="1:26">
      <c r="A146" s="94"/>
      <c r="B146" s="94"/>
      <c r="C146" s="94"/>
      <c r="D146" s="94"/>
      <c r="E146" s="94"/>
      <c r="F146" s="94"/>
      <c r="G146" s="94"/>
      <c r="H146" s="94"/>
      <c r="I146" s="94"/>
      <c r="J146" s="94"/>
      <c r="K146" s="143"/>
      <c r="L146" s="143"/>
      <c r="M146" s="143"/>
      <c r="N146" s="143"/>
      <c r="O146" s="143"/>
      <c r="P146" s="143"/>
      <c r="Q146" s="143"/>
      <c r="R146" s="143"/>
      <c r="S146" s="143"/>
      <c r="T146" s="143"/>
      <c r="U146" s="143"/>
      <c r="V146" s="143"/>
      <c r="W146" s="143"/>
      <c r="X146" s="143"/>
      <c r="Y146" s="143"/>
      <c r="Z146" s="143"/>
    </row>
    <row r="147" spans="1:26">
      <c r="A147" s="94"/>
      <c r="B147" s="94"/>
      <c r="C147" s="94"/>
      <c r="D147" s="94"/>
      <c r="E147" s="94"/>
      <c r="F147" s="94"/>
      <c r="G147" s="94"/>
      <c r="H147" s="94"/>
      <c r="I147" s="94"/>
      <c r="J147" s="94"/>
      <c r="K147" s="143"/>
      <c r="L147" s="143"/>
      <c r="M147" s="143"/>
      <c r="N147" s="143"/>
      <c r="O147" s="143"/>
      <c r="P147" s="143"/>
      <c r="Q147" s="143"/>
      <c r="R147" s="143"/>
      <c r="S147" s="143"/>
      <c r="T147" s="143"/>
      <c r="U147" s="143"/>
      <c r="V147" s="143"/>
      <c r="W147" s="143"/>
      <c r="X147" s="143"/>
      <c r="Y147" s="143"/>
      <c r="Z147" s="143"/>
    </row>
    <row r="148" spans="1:26">
      <c r="A148" s="94"/>
      <c r="B148" s="94"/>
      <c r="C148" s="94"/>
      <c r="D148" s="94"/>
      <c r="E148" s="94"/>
      <c r="F148" s="94"/>
      <c r="G148" s="94"/>
      <c r="H148" s="94"/>
      <c r="I148" s="94"/>
      <c r="J148" s="94"/>
      <c r="K148" s="143"/>
      <c r="L148" s="143"/>
      <c r="M148" s="143"/>
      <c r="N148" s="143"/>
      <c r="O148" s="143"/>
      <c r="P148" s="143"/>
      <c r="Q148" s="143"/>
      <c r="R148" s="143"/>
      <c r="S148" s="143"/>
      <c r="T148" s="143"/>
      <c r="U148" s="143"/>
      <c r="V148" s="143"/>
      <c r="W148" s="143"/>
      <c r="X148" s="143"/>
      <c r="Y148" s="143"/>
      <c r="Z148" s="143"/>
    </row>
    <row r="149" spans="1:26">
      <c r="A149" s="94"/>
      <c r="B149" s="94"/>
      <c r="C149" s="94"/>
      <c r="D149" s="94"/>
      <c r="E149" s="94"/>
      <c r="F149" s="94"/>
      <c r="G149" s="94"/>
      <c r="H149" s="94"/>
      <c r="I149" s="94"/>
      <c r="J149" s="94"/>
      <c r="K149" s="143"/>
      <c r="L149" s="143"/>
      <c r="M149" s="143"/>
      <c r="N149" s="143"/>
      <c r="O149" s="143"/>
      <c r="P149" s="143"/>
      <c r="Q149" s="143"/>
      <c r="R149" s="143"/>
      <c r="S149" s="143"/>
      <c r="T149" s="143"/>
      <c r="U149" s="143"/>
      <c r="V149" s="143"/>
      <c r="W149" s="143"/>
      <c r="X149" s="143"/>
      <c r="Y149" s="143"/>
      <c r="Z149" s="143"/>
    </row>
    <row r="150" spans="1:26">
      <c r="A150" s="94"/>
      <c r="B150" s="94"/>
      <c r="C150" s="94"/>
      <c r="D150" s="94"/>
      <c r="E150" s="94"/>
      <c r="F150" s="94"/>
      <c r="G150" s="94"/>
      <c r="H150" s="94"/>
      <c r="I150" s="94"/>
      <c r="J150" s="94"/>
      <c r="K150" s="143"/>
      <c r="L150" s="143"/>
      <c r="M150" s="143"/>
      <c r="N150" s="143"/>
      <c r="O150" s="143"/>
      <c r="P150" s="143"/>
      <c r="Q150" s="143"/>
      <c r="R150" s="143"/>
      <c r="S150" s="143"/>
      <c r="T150" s="143"/>
      <c r="U150" s="143"/>
      <c r="V150" s="143"/>
      <c r="W150" s="143"/>
      <c r="X150" s="143"/>
      <c r="Y150" s="143"/>
      <c r="Z150" s="143"/>
    </row>
    <row r="151" spans="1:26">
      <c r="A151" s="94"/>
      <c r="B151" s="94"/>
      <c r="C151" s="94"/>
      <c r="D151" s="94"/>
      <c r="E151" s="94"/>
      <c r="F151" s="94"/>
      <c r="G151" s="94"/>
      <c r="H151" s="94"/>
      <c r="I151" s="94"/>
      <c r="J151" s="94"/>
      <c r="K151" s="143"/>
      <c r="L151" s="143"/>
      <c r="M151" s="143"/>
      <c r="N151" s="143"/>
      <c r="O151" s="143"/>
      <c r="P151" s="143"/>
      <c r="Q151" s="143"/>
      <c r="R151" s="143"/>
      <c r="S151" s="143"/>
      <c r="T151" s="143"/>
      <c r="U151" s="143"/>
      <c r="V151" s="143"/>
      <c r="W151" s="143"/>
      <c r="X151" s="143"/>
      <c r="Y151" s="143"/>
      <c r="Z151" s="143"/>
    </row>
    <row r="152" spans="1:26">
      <c r="A152" s="94"/>
      <c r="B152" s="94"/>
      <c r="C152" s="94"/>
      <c r="D152" s="94"/>
      <c r="E152" s="94"/>
      <c r="F152" s="94"/>
      <c r="G152" s="94"/>
      <c r="H152" s="94"/>
      <c r="I152" s="94"/>
      <c r="J152" s="94"/>
      <c r="K152" s="143"/>
      <c r="L152" s="143"/>
      <c r="M152" s="143"/>
      <c r="N152" s="143"/>
      <c r="O152" s="143"/>
      <c r="P152" s="143"/>
      <c r="Q152" s="143"/>
      <c r="R152" s="143"/>
      <c r="S152" s="143"/>
      <c r="T152" s="143"/>
      <c r="U152" s="143"/>
      <c r="V152" s="143"/>
      <c r="W152" s="143"/>
      <c r="X152" s="143"/>
      <c r="Y152" s="143"/>
      <c r="Z152" s="143"/>
    </row>
    <row r="153" spans="1:26">
      <c r="A153" s="94"/>
      <c r="B153" s="94"/>
      <c r="C153" s="94"/>
      <c r="D153" s="94"/>
      <c r="E153" s="94"/>
      <c r="F153" s="94"/>
      <c r="G153" s="94"/>
      <c r="H153" s="94"/>
      <c r="I153" s="94"/>
      <c r="J153" s="94"/>
      <c r="K153" s="143"/>
      <c r="L153" s="143"/>
      <c r="M153" s="143"/>
      <c r="N153" s="143"/>
      <c r="O153" s="143"/>
      <c r="P153" s="143"/>
      <c r="Q153" s="143"/>
      <c r="R153" s="143"/>
      <c r="S153" s="143"/>
      <c r="T153" s="143"/>
      <c r="U153" s="143"/>
      <c r="V153" s="143"/>
      <c r="W153" s="143"/>
      <c r="X153" s="143"/>
      <c r="Y153" s="143"/>
      <c r="Z153" s="143"/>
    </row>
    <row r="154" spans="1:26">
      <c r="A154" s="94"/>
      <c r="B154" s="94"/>
      <c r="C154" s="94"/>
      <c r="D154" s="94"/>
      <c r="E154" s="94"/>
      <c r="F154" s="94"/>
      <c r="G154" s="94"/>
      <c r="H154" s="94"/>
      <c r="I154" s="94"/>
      <c r="J154" s="94"/>
      <c r="K154" s="143"/>
      <c r="L154" s="143"/>
      <c r="M154" s="143"/>
      <c r="N154" s="143"/>
      <c r="O154" s="143"/>
      <c r="P154" s="143"/>
      <c r="Q154" s="143"/>
      <c r="R154" s="143"/>
      <c r="S154" s="143"/>
      <c r="T154" s="143"/>
      <c r="U154" s="143"/>
      <c r="V154" s="143"/>
      <c r="W154" s="143"/>
      <c r="X154" s="143"/>
      <c r="Y154" s="143"/>
      <c r="Z154" s="143"/>
    </row>
    <row r="155" spans="1:26">
      <c r="A155" s="94"/>
      <c r="B155" s="94"/>
      <c r="C155" s="94"/>
      <c r="D155" s="94"/>
      <c r="E155" s="94"/>
      <c r="F155" s="94"/>
      <c r="G155" s="94"/>
      <c r="H155" s="94"/>
      <c r="I155" s="94"/>
      <c r="J155" s="94"/>
      <c r="K155" s="143"/>
      <c r="L155" s="143"/>
      <c r="M155" s="143"/>
      <c r="N155" s="143"/>
      <c r="O155" s="143"/>
      <c r="P155" s="143"/>
      <c r="Q155" s="143"/>
      <c r="R155" s="143"/>
      <c r="S155" s="143"/>
      <c r="T155" s="143"/>
      <c r="U155" s="143"/>
      <c r="V155" s="143"/>
      <c r="W155" s="143"/>
      <c r="X155" s="143"/>
      <c r="Y155" s="143"/>
      <c r="Z155" s="143"/>
    </row>
    <row r="156" spans="1:26">
      <c r="A156" s="94"/>
      <c r="B156" s="94"/>
      <c r="C156" s="94"/>
      <c r="D156" s="94"/>
      <c r="E156" s="94"/>
      <c r="F156" s="94"/>
      <c r="G156" s="94"/>
      <c r="H156" s="94"/>
      <c r="I156" s="94"/>
      <c r="J156" s="94"/>
      <c r="K156" s="143"/>
      <c r="L156" s="143"/>
      <c r="M156" s="143"/>
      <c r="N156" s="143"/>
      <c r="O156" s="143"/>
      <c r="P156" s="143"/>
      <c r="Q156" s="143"/>
      <c r="R156" s="143"/>
      <c r="S156" s="143"/>
      <c r="T156" s="143"/>
      <c r="U156" s="143"/>
      <c r="V156" s="143"/>
      <c r="W156" s="143"/>
      <c r="X156" s="143"/>
      <c r="Y156" s="143"/>
      <c r="Z156" s="143"/>
    </row>
    <row r="157" spans="1:26">
      <c r="A157" s="94"/>
      <c r="B157" s="94"/>
      <c r="C157" s="94"/>
      <c r="D157" s="94"/>
      <c r="E157" s="94"/>
      <c r="F157" s="94"/>
      <c r="G157" s="94"/>
      <c r="H157" s="94"/>
      <c r="I157" s="94"/>
      <c r="J157" s="94"/>
      <c r="K157" s="143"/>
      <c r="L157" s="143"/>
      <c r="M157" s="143"/>
      <c r="N157" s="143"/>
      <c r="O157" s="143"/>
      <c r="P157" s="143"/>
      <c r="Q157" s="143"/>
      <c r="R157" s="143"/>
      <c r="S157" s="143"/>
      <c r="T157" s="143"/>
      <c r="U157" s="143"/>
      <c r="V157" s="143"/>
      <c r="W157" s="143"/>
      <c r="X157" s="143"/>
      <c r="Y157" s="143"/>
      <c r="Z157" s="143"/>
    </row>
    <row r="158" spans="1:26">
      <c r="A158" s="94"/>
      <c r="B158" s="94"/>
      <c r="C158" s="94"/>
      <c r="D158" s="94"/>
      <c r="E158" s="94"/>
      <c r="F158" s="94"/>
      <c r="G158" s="94"/>
      <c r="H158" s="94"/>
      <c r="I158" s="94"/>
      <c r="J158" s="94"/>
      <c r="K158" s="143"/>
      <c r="L158" s="143"/>
      <c r="M158" s="143"/>
      <c r="N158" s="143"/>
      <c r="O158" s="143"/>
      <c r="P158" s="143"/>
      <c r="Q158" s="143"/>
      <c r="R158" s="143"/>
      <c r="S158" s="143"/>
      <c r="T158" s="143"/>
      <c r="U158" s="143"/>
      <c r="V158" s="143"/>
      <c r="W158" s="143"/>
      <c r="X158" s="143"/>
      <c r="Y158" s="143"/>
      <c r="Z158" s="143"/>
    </row>
    <row r="159" spans="1:26">
      <c r="A159" s="94"/>
      <c r="B159" s="94"/>
      <c r="C159" s="94"/>
      <c r="D159" s="94"/>
      <c r="E159" s="94"/>
      <c r="F159" s="94"/>
      <c r="G159" s="94"/>
      <c r="H159" s="94"/>
      <c r="I159" s="94"/>
      <c r="J159" s="94"/>
      <c r="K159" s="143"/>
      <c r="L159" s="143"/>
      <c r="M159" s="143"/>
      <c r="N159" s="143"/>
      <c r="O159" s="143"/>
      <c r="P159" s="143"/>
      <c r="Q159" s="143"/>
      <c r="R159" s="143"/>
      <c r="S159" s="143"/>
      <c r="T159" s="143"/>
      <c r="U159" s="143"/>
      <c r="V159" s="143"/>
      <c r="W159" s="143"/>
      <c r="X159" s="143"/>
      <c r="Y159" s="143"/>
      <c r="Z159" s="143"/>
    </row>
    <row r="160" spans="1:26">
      <c r="A160" s="94"/>
      <c r="B160" s="94"/>
      <c r="C160" s="94"/>
      <c r="D160" s="94"/>
      <c r="E160" s="94"/>
      <c r="F160" s="94"/>
      <c r="G160" s="94"/>
      <c r="H160" s="94"/>
      <c r="I160" s="94"/>
      <c r="J160" s="94"/>
      <c r="K160" s="143"/>
      <c r="L160" s="143"/>
      <c r="M160" s="143"/>
      <c r="N160" s="143"/>
      <c r="O160" s="143"/>
      <c r="P160" s="143"/>
      <c r="Q160" s="143"/>
      <c r="R160" s="143"/>
      <c r="S160" s="143"/>
      <c r="T160" s="143"/>
      <c r="U160" s="143"/>
      <c r="V160" s="143"/>
      <c r="W160" s="143"/>
      <c r="X160" s="143"/>
      <c r="Y160" s="143"/>
      <c r="Z160" s="143"/>
    </row>
    <row r="161" spans="1:26">
      <c r="A161" s="94"/>
      <c r="B161" s="94"/>
      <c r="C161" s="94"/>
      <c r="D161" s="94"/>
      <c r="E161" s="94"/>
      <c r="F161" s="94"/>
      <c r="G161" s="94"/>
      <c r="H161" s="94"/>
      <c r="I161" s="94"/>
      <c r="J161" s="94"/>
      <c r="K161" s="143"/>
      <c r="L161" s="143"/>
      <c r="M161" s="143"/>
      <c r="N161" s="143"/>
      <c r="O161" s="143"/>
      <c r="P161" s="143"/>
      <c r="Q161" s="143"/>
      <c r="R161" s="143"/>
      <c r="S161" s="143"/>
      <c r="T161" s="143"/>
      <c r="U161" s="143"/>
      <c r="V161" s="143"/>
      <c r="W161" s="143"/>
      <c r="X161" s="143"/>
      <c r="Y161" s="143"/>
      <c r="Z161" s="143"/>
    </row>
    <row r="162" spans="1:26">
      <c r="A162" s="94"/>
      <c r="B162" s="94"/>
      <c r="C162" s="94"/>
      <c r="D162" s="94"/>
      <c r="E162" s="94"/>
      <c r="F162" s="94"/>
      <c r="G162" s="94"/>
      <c r="H162" s="94"/>
      <c r="I162" s="94"/>
      <c r="J162" s="94"/>
      <c r="K162" s="143"/>
      <c r="L162" s="143"/>
      <c r="M162" s="143"/>
      <c r="N162" s="143"/>
      <c r="O162" s="143"/>
      <c r="P162" s="143"/>
      <c r="Q162" s="143"/>
      <c r="R162" s="143"/>
      <c r="S162" s="143"/>
      <c r="T162" s="143"/>
      <c r="U162" s="143"/>
      <c r="V162" s="143"/>
      <c r="W162" s="143"/>
      <c r="X162" s="143"/>
      <c r="Y162" s="143"/>
      <c r="Z162" s="143"/>
    </row>
    <row r="163" spans="1:26">
      <c r="A163" s="94"/>
      <c r="B163" s="94"/>
      <c r="C163" s="94"/>
      <c r="D163" s="94"/>
      <c r="E163" s="94"/>
      <c r="F163" s="94"/>
      <c r="G163" s="94"/>
      <c r="H163" s="94"/>
      <c r="I163" s="94"/>
      <c r="J163" s="94"/>
      <c r="K163" s="143"/>
      <c r="L163" s="143"/>
      <c r="M163" s="143"/>
      <c r="N163" s="143"/>
      <c r="O163" s="143"/>
      <c r="P163" s="143"/>
      <c r="Q163" s="143"/>
      <c r="R163" s="143"/>
      <c r="S163" s="143"/>
      <c r="T163" s="143"/>
      <c r="U163" s="143"/>
      <c r="V163" s="143"/>
      <c r="W163" s="143"/>
      <c r="X163" s="143"/>
      <c r="Y163" s="143"/>
      <c r="Z163" s="143"/>
    </row>
    <row r="164" spans="1:26">
      <c r="A164" s="94"/>
      <c r="B164" s="94"/>
      <c r="C164" s="94"/>
      <c r="D164" s="94"/>
      <c r="E164" s="94"/>
      <c r="F164" s="94"/>
      <c r="G164" s="94"/>
      <c r="H164" s="94"/>
      <c r="I164" s="94"/>
      <c r="J164" s="94"/>
      <c r="K164" s="143"/>
      <c r="L164" s="143"/>
      <c r="M164" s="143"/>
      <c r="N164" s="143"/>
      <c r="O164" s="143"/>
      <c r="P164" s="143"/>
      <c r="Q164" s="143"/>
      <c r="R164" s="143"/>
      <c r="S164" s="143"/>
      <c r="T164" s="143"/>
      <c r="U164" s="143"/>
      <c r="V164" s="143"/>
      <c r="W164" s="143"/>
      <c r="X164" s="143"/>
      <c r="Y164" s="143"/>
      <c r="Z164" s="143"/>
    </row>
    <row r="165" spans="1:26">
      <c r="A165" s="94"/>
      <c r="B165" s="94"/>
      <c r="C165" s="94"/>
      <c r="D165" s="94"/>
      <c r="E165" s="94"/>
      <c r="F165" s="94"/>
      <c r="G165" s="94"/>
      <c r="H165" s="94"/>
      <c r="I165" s="94"/>
      <c r="J165" s="94"/>
      <c r="K165" s="143"/>
      <c r="L165" s="143"/>
      <c r="M165" s="143"/>
      <c r="N165" s="143"/>
      <c r="O165" s="143"/>
      <c r="P165" s="143"/>
      <c r="Q165" s="143"/>
      <c r="R165" s="143"/>
      <c r="S165" s="143"/>
      <c r="T165" s="143"/>
      <c r="U165" s="143"/>
      <c r="V165" s="143"/>
      <c r="W165" s="143"/>
      <c r="X165" s="143"/>
      <c r="Y165" s="143"/>
      <c r="Z165" s="143"/>
    </row>
    <row r="166" spans="1:26">
      <c r="A166" s="94"/>
      <c r="B166" s="94"/>
      <c r="C166" s="94"/>
      <c r="D166" s="94"/>
      <c r="E166" s="94"/>
      <c r="F166" s="94"/>
      <c r="G166" s="94"/>
      <c r="H166" s="94"/>
      <c r="I166" s="94"/>
      <c r="J166" s="94"/>
      <c r="K166" s="143"/>
      <c r="L166" s="143"/>
      <c r="M166" s="143"/>
      <c r="N166" s="143"/>
      <c r="O166" s="143"/>
      <c r="P166" s="143"/>
      <c r="Q166" s="143"/>
      <c r="R166" s="143"/>
      <c r="S166" s="143"/>
      <c r="T166" s="143"/>
      <c r="U166" s="143"/>
      <c r="V166" s="143"/>
      <c r="W166" s="143"/>
      <c r="X166" s="143"/>
      <c r="Y166" s="143"/>
      <c r="Z166" s="143"/>
    </row>
    <row r="167" spans="1:26">
      <c r="A167" s="94"/>
      <c r="B167" s="94"/>
      <c r="C167" s="94"/>
      <c r="D167" s="94"/>
      <c r="E167" s="94"/>
      <c r="F167" s="94"/>
      <c r="G167" s="94"/>
      <c r="H167" s="94"/>
      <c r="I167" s="94"/>
      <c r="J167" s="94"/>
      <c r="K167" s="143"/>
      <c r="L167" s="143"/>
      <c r="M167" s="143"/>
      <c r="N167" s="143"/>
      <c r="O167" s="143"/>
      <c r="P167" s="143"/>
      <c r="Q167" s="143"/>
      <c r="R167" s="143"/>
      <c r="S167" s="143"/>
      <c r="T167" s="143"/>
      <c r="U167" s="143"/>
      <c r="V167" s="143"/>
      <c r="W167" s="143"/>
      <c r="X167" s="143"/>
      <c r="Y167" s="143"/>
      <c r="Z167" s="143"/>
    </row>
    <row r="168" spans="1:26">
      <c r="A168" s="94"/>
      <c r="B168" s="94"/>
      <c r="C168" s="94"/>
      <c r="D168" s="94"/>
      <c r="E168" s="94"/>
      <c r="F168" s="94"/>
      <c r="G168" s="94"/>
      <c r="H168" s="94"/>
      <c r="I168" s="94"/>
      <c r="J168" s="94"/>
      <c r="K168" s="143"/>
      <c r="L168" s="143"/>
      <c r="M168" s="143"/>
      <c r="N168" s="143"/>
      <c r="O168" s="143"/>
      <c r="P168" s="143"/>
      <c r="Q168" s="143"/>
      <c r="R168" s="143"/>
      <c r="S168" s="143"/>
      <c r="T168" s="143"/>
      <c r="U168" s="143"/>
      <c r="V168" s="143"/>
      <c r="W168" s="143"/>
      <c r="X168" s="143"/>
      <c r="Y168" s="143"/>
      <c r="Z168" s="143"/>
    </row>
    <row r="169" spans="1:26">
      <c r="A169" s="94"/>
      <c r="B169" s="94"/>
      <c r="C169" s="94"/>
      <c r="D169" s="94"/>
      <c r="E169" s="94"/>
      <c r="F169" s="94"/>
      <c r="G169" s="94"/>
      <c r="H169" s="94"/>
      <c r="I169" s="94"/>
      <c r="J169" s="94"/>
      <c r="K169" s="143"/>
      <c r="L169" s="143"/>
      <c r="M169" s="143"/>
      <c r="N169" s="143"/>
      <c r="O169" s="143"/>
      <c r="P169" s="143"/>
      <c r="Q169" s="143"/>
      <c r="R169" s="143"/>
      <c r="S169" s="143"/>
      <c r="T169" s="143"/>
      <c r="U169" s="143"/>
      <c r="V169" s="143"/>
      <c r="W169" s="143"/>
      <c r="X169" s="143"/>
      <c r="Y169" s="143"/>
      <c r="Z169" s="143"/>
    </row>
    <row r="170" spans="1:26">
      <c r="A170" s="94"/>
      <c r="B170" s="94"/>
      <c r="C170" s="94"/>
      <c r="D170" s="94"/>
      <c r="E170" s="94"/>
      <c r="F170" s="94"/>
      <c r="G170" s="94"/>
      <c r="H170" s="94"/>
      <c r="I170" s="94"/>
      <c r="J170" s="94"/>
      <c r="K170" s="143"/>
      <c r="L170" s="143"/>
      <c r="M170" s="143"/>
      <c r="N170" s="143"/>
      <c r="O170" s="143"/>
      <c r="P170" s="143"/>
      <c r="Q170" s="143"/>
      <c r="R170" s="143"/>
      <c r="S170" s="143"/>
      <c r="T170" s="143"/>
      <c r="U170" s="143"/>
      <c r="V170" s="143"/>
      <c r="W170" s="143"/>
      <c r="X170" s="143"/>
      <c r="Y170" s="143"/>
      <c r="Z170" s="143"/>
    </row>
    <row r="171" spans="1:26">
      <c r="A171" s="94"/>
      <c r="B171" s="94"/>
      <c r="C171" s="94"/>
      <c r="D171" s="94"/>
      <c r="E171" s="94"/>
      <c r="F171" s="94"/>
      <c r="G171" s="94"/>
      <c r="H171" s="94"/>
      <c r="I171" s="94"/>
      <c r="J171" s="94"/>
      <c r="K171" s="143"/>
      <c r="L171" s="143"/>
      <c r="M171" s="143"/>
      <c r="N171" s="143"/>
      <c r="O171" s="143"/>
      <c r="P171" s="143"/>
      <c r="Q171" s="143"/>
      <c r="R171" s="143"/>
      <c r="S171" s="143"/>
      <c r="T171" s="143"/>
      <c r="U171" s="143"/>
      <c r="V171" s="143"/>
      <c r="W171" s="143"/>
      <c r="X171" s="143"/>
      <c r="Y171" s="143"/>
      <c r="Z171" s="143"/>
    </row>
    <row r="172" spans="1:26">
      <c r="A172" s="94"/>
      <c r="B172" s="94"/>
      <c r="C172" s="94"/>
      <c r="D172" s="94"/>
      <c r="E172" s="94"/>
      <c r="F172" s="94"/>
      <c r="G172" s="94"/>
      <c r="H172" s="94"/>
      <c r="I172" s="94"/>
      <c r="J172" s="94"/>
      <c r="K172" s="143"/>
      <c r="L172" s="143"/>
      <c r="M172" s="143"/>
      <c r="N172" s="143"/>
      <c r="O172" s="143"/>
      <c r="P172" s="143"/>
      <c r="Q172" s="143"/>
      <c r="R172" s="143"/>
      <c r="S172" s="143"/>
      <c r="T172" s="143"/>
      <c r="U172" s="143"/>
      <c r="V172" s="143"/>
      <c r="W172" s="143"/>
      <c r="X172" s="143"/>
      <c r="Y172" s="143"/>
      <c r="Z172" s="143"/>
    </row>
    <row r="173" spans="1:26">
      <c r="A173" s="94"/>
      <c r="B173" s="94"/>
      <c r="C173" s="94"/>
      <c r="D173" s="94"/>
      <c r="E173" s="94"/>
      <c r="F173" s="94"/>
      <c r="G173" s="94"/>
      <c r="H173" s="94"/>
      <c r="I173" s="94"/>
      <c r="J173" s="94"/>
      <c r="K173" s="143"/>
      <c r="L173" s="143"/>
      <c r="M173" s="143"/>
      <c r="N173" s="143"/>
      <c r="O173" s="143"/>
      <c r="P173" s="143"/>
      <c r="Q173" s="143"/>
      <c r="R173" s="143"/>
      <c r="S173" s="143"/>
      <c r="T173" s="143"/>
      <c r="U173" s="143"/>
      <c r="V173" s="143"/>
      <c r="W173" s="143"/>
      <c r="X173" s="143"/>
      <c r="Y173" s="143"/>
      <c r="Z173" s="143"/>
    </row>
    <row r="174" spans="1:26">
      <c r="A174" s="94"/>
      <c r="B174" s="94"/>
      <c r="C174" s="94"/>
      <c r="D174" s="94"/>
      <c r="E174" s="94"/>
      <c r="F174" s="94"/>
      <c r="G174" s="94"/>
      <c r="H174" s="94"/>
      <c r="I174" s="94"/>
      <c r="J174" s="94"/>
      <c r="K174" s="143"/>
      <c r="L174" s="143"/>
      <c r="M174" s="143"/>
      <c r="N174" s="143"/>
      <c r="O174" s="143"/>
      <c r="P174" s="143"/>
      <c r="Q174" s="143"/>
      <c r="R174" s="143"/>
      <c r="S174" s="143"/>
      <c r="T174" s="143"/>
      <c r="U174" s="143"/>
      <c r="V174" s="143"/>
      <c r="W174" s="143"/>
      <c r="X174" s="143"/>
      <c r="Y174" s="143"/>
      <c r="Z174" s="143"/>
    </row>
    <row r="175" spans="1:26">
      <c r="A175" s="94"/>
      <c r="B175" s="94"/>
      <c r="C175" s="94"/>
      <c r="D175" s="94"/>
      <c r="E175" s="94"/>
      <c r="F175" s="94"/>
      <c r="G175" s="94"/>
      <c r="H175" s="94"/>
      <c r="I175" s="94"/>
      <c r="J175" s="94"/>
      <c r="K175" s="143"/>
      <c r="L175" s="143"/>
      <c r="M175" s="143"/>
      <c r="N175" s="143"/>
      <c r="O175" s="143"/>
      <c r="P175" s="143"/>
      <c r="Q175" s="143"/>
      <c r="R175" s="143"/>
      <c r="S175" s="143"/>
      <c r="T175" s="143"/>
      <c r="U175" s="143"/>
      <c r="V175" s="143"/>
      <c r="W175" s="143"/>
      <c r="X175" s="143"/>
      <c r="Y175" s="143"/>
      <c r="Z175" s="143"/>
    </row>
    <row r="176" spans="1:26">
      <c r="A176" s="94"/>
      <c r="B176" s="94"/>
      <c r="C176" s="94"/>
      <c r="D176" s="94"/>
      <c r="E176" s="94"/>
      <c r="F176" s="94"/>
      <c r="G176" s="94"/>
      <c r="H176" s="94"/>
      <c r="I176" s="94"/>
      <c r="J176" s="94"/>
      <c r="K176" s="143"/>
      <c r="L176" s="143"/>
      <c r="M176" s="143"/>
      <c r="N176" s="143"/>
      <c r="O176" s="143"/>
      <c r="P176" s="143"/>
      <c r="Q176" s="143"/>
      <c r="R176" s="143"/>
      <c r="S176" s="143"/>
      <c r="T176" s="143"/>
      <c r="U176" s="143"/>
      <c r="V176" s="143"/>
      <c r="W176" s="143"/>
      <c r="X176" s="143"/>
      <c r="Y176" s="143"/>
      <c r="Z176" s="143"/>
    </row>
    <row r="177" spans="1:26">
      <c r="A177" s="94"/>
      <c r="B177" s="94"/>
      <c r="C177" s="94"/>
      <c r="D177" s="94"/>
      <c r="E177" s="94"/>
      <c r="F177" s="94"/>
      <c r="G177" s="94"/>
      <c r="H177" s="94"/>
      <c r="I177" s="94"/>
      <c r="J177" s="94"/>
      <c r="K177" s="143"/>
      <c r="L177" s="143"/>
      <c r="M177" s="143"/>
      <c r="N177" s="143"/>
      <c r="O177" s="143"/>
      <c r="P177" s="143"/>
      <c r="Q177" s="143"/>
      <c r="R177" s="143"/>
      <c r="S177" s="143"/>
      <c r="T177" s="143"/>
      <c r="U177" s="143"/>
      <c r="V177" s="143"/>
      <c r="W177" s="143"/>
      <c r="X177" s="143"/>
      <c r="Y177" s="143"/>
      <c r="Z177" s="143"/>
    </row>
    <row r="178" spans="1:26">
      <c r="A178" s="94"/>
      <c r="B178" s="94"/>
      <c r="C178" s="94"/>
      <c r="D178" s="94"/>
      <c r="E178" s="94"/>
      <c r="F178" s="94"/>
      <c r="G178" s="94"/>
      <c r="H178" s="94"/>
      <c r="I178" s="94"/>
      <c r="J178" s="94"/>
      <c r="K178" s="143"/>
      <c r="L178" s="143"/>
      <c r="M178" s="143"/>
      <c r="N178" s="143"/>
      <c r="O178" s="143"/>
      <c r="P178" s="143"/>
      <c r="Q178" s="143"/>
      <c r="R178" s="143"/>
      <c r="S178" s="143"/>
      <c r="T178" s="143"/>
      <c r="U178" s="143"/>
      <c r="V178" s="143"/>
      <c r="W178" s="143"/>
      <c r="X178" s="143"/>
      <c r="Y178" s="143"/>
      <c r="Z178" s="143"/>
    </row>
    <row r="179" spans="1:26">
      <c r="A179" s="94"/>
      <c r="B179" s="94"/>
      <c r="C179" s="94"/>
      <c r="D179" s="94"/>
      <c r="E179" s="94"/>
      <c r="F179" s="94"/>
      <c r="G179" s="94"/>
      <c r="H179" s="94"/>
      <c r="I179" s="94"/>
      <c r="J179" s="94"/>
      <c r="K179" s="143"/>
      <c r="L179" s="143"/>
      <c r="M179" s="143"/>
      <c r="N179" s="143"/>
      <c r="O179" s="143"/>
      <c r="P179" s="143"/>
      <c r="Q179" s="143"/>
      <c r="R179" s="143"/>
      <c r="S179" s="143"/>
      <c r="T179" s="143"/>
      <c r="U179" s="143"/>
      <c r="V179" s="143"/>
      <c r="W179" s="143"/>
      <c r="X179" s="143"/>
      <c r="Y179" s="143"/>
      <c r="Z179" s="143"/>
    </row>
    <row r="180" spans="1:26">
      <c r="A180" s="94"/>
      <c r="B180" s="94"/>
      <c r="C180" s="94"/>
      <c r="D180" s="94"/>
      <c r="E180" s="94"/>
      <c r="F180" s="94"/>
      <c r="G180" s="94"/>
      <c r="H180" s="94"/>
      <c r="I180" s="94"/>
      <c r="J180" s="94"/>
      <c r="K180" s="143"/>
      <c r="L180" s="143"/>
      <c r="M180" s="143"/>
      <c r="N180" s="143"/>
      <c r="O180" s="143"/>
      <c r="P180" s="143"/>
      <c r="Q180" s="143"/>
      <c r="R180" s="143"/>
      <c r="S180" s="143"/>
      <c r="T180" s="143"/>
      <c r="U180" s="143"/>
      <c r="V180" s="143"/>
      <c r="W180" s="143"/>
      <c r="X180" s="143"/>
      <c r="Y180" s="143"/>
      <c r="Z180" s="143"/>
    </row>
    <row r="181" spans="1:26">
      <c r="A181" s="94"/>
      <c r="B181" s="94"/>
      <c r="C181" s="94"/>
      <c r="D181" s="94"/>
      <c r="E181" s="94"/>
      <c r="F181" s="94"/>
      <c r="G181" s="94"/>
      <c r="H181" s="94"/>
      <c r="I181" s="94"/>
      <c r="J181" s="94"/>
      <c r="K181" s="143"/>
      <c r="L181" s="143"/>
      <c r="M181" s="143"/>
      <c r="N181" s="143"/>
      <c r="O181" s="143"/>
      <c r="P181" s="143"/>
      <c r="Q181" s="143"/>
      <c r="R181" s="143"/>
      <c r="S181" s="143"/>
      <c r="T181" s="143"/>
      <c r="U181" s="143"/>
      <c r="V181" s="143"/>
      <c r="W181" s="143"/>
      <c r="X181" s="143"/>
      <c r="Y181" s="143"/>
      <c r="Z181" s="143"/>
    </row>
    <row r="182" spans="1:26">
      <c r="A182" s="94"/>
      <c r="B182" s="94"/>
      <c r="C182" s="94"/>
      <c r="D182" s="94"/>
      <c r="E182" s="94"/>
      <c r="F182" s="94"/>
      <c r="G182" s="94"/>
      <c r="H182" s="94"/>
      <c r="I182" s="94"/>
      <c r="J182" s="94"/>
      <c r="K182" s="143"/>
      <c r="L182" s="143"/>
      <c r="M182" s="143"/>
      <c r="N182" s="143"/>
      <c r="O182" s="143"/>
      <c r="P182" s="143"/>
      <c r="Q182" s="143"/>
      <c r="R182" s="143"/>
      <c r="S182" s="143"/>
      <c r="T182" s="143"/>
      <c r="U182" s="143"/>
      <c r="V182" s="143"/>
      <c r="W182" s="143"/>
      <c r="X182" s="143"/>
      <c r="Y182" s="143"/>
      <c r="Z182" s="143"/>
    </row>
    <row r="183" spans="1:26">
      <c r="A183" s="94"/>
      <c r="B183" s="94"/>
      <c r="C183" s="94"/>
      <c r="D183" s="94"/>
      <c r="E183" s="94"/>
      <c r="F183" s="94"/>
      <c r="G183" s="94"/>
      <c r="H183" s="94"/>
      <c r="I183" s="94"/>
      <c r="J183" s="94"/>
      <c r="K183" s="143"/>
      <c r="L183" s="143"/>
      <c r="M183" s="143"/>
      <c r="N183" s="143"/>
      <c r="O183" s="143"/>
      <c r="P183" s="143"/>
      <c r="Q183" s="143"/>
      <c r="R183" s="143"/>
      <c r="S183" s="143"/>
      <c r="T183" s="143"/>
      <c r="U183" s="143"/>
      <c r="V183" s="143"/>
      <c r="W183" s="143"/>
      <c r="X183" s="143"/>
      <c r="Y183" s="143"/>
      <c r="Z183" s="143"/>
    </row>
    <row r="184" spans="1:26">
      <c r="A184" s="94"/>
      <c r="B184" s="94"/>
      <c r="C184" s="94"/>
      <c r="D184" s="94"/>
      <c r="E184" s="94"/>
      <c r="F184" s="94"/>
      <c r="G184" s="94"/>
      <c r="H184" s="94"/>
      <c r="I184" s="94"/>
      <c r="J184" s="94"/>
      <c r="K184" s="143"/>
      <c r="L184" s="143"/>
      <c r="M184" s="143"/>
      <c r="N184" s="143"/>
      <c r="O184" s="143"/>
      <c r="P184" s="143"/>
      <c r="Q184" s="143"/>
      <c r="R184" s="143"/>
      <c r="S184" s="143"/>
      <c r="T184" s="143"/>
      <c r="U184" s="143"/>
      <c r="V184" s="143"/>
      <c r="W184" s="143"/>
      <c r="X184" s="143"/>
      <c r="Y184" s="143"/>
      <c r="Z184" s="143"/>
    </row>
    <row r="185" spans="1:26">
      <c r="A185" s="94"/>
      <c r="B185" s="94"/>
      <c r="C185" s="94"/>
      <c r="D185" s="94"/>
      <c r="E185" s="94"/>
      <c r="F185" s="94"/>
      <c r="G185" s="94"/>
      <c r="H185" s="94"/>
      <c r="I185" s="94"/>
      <c r="J185" s="94"/>
      <c r="K185" s="143"/>
      <c r="L185" s="143"/>
      <c r="M185" s="143"/>
      <c r="N185" s="143"/>
      <c r="O185" s="143"/>
      <c r="P185" s="143"/>
      <c r="Q185" s="143"/>
      <c r="R185" s="143"/>
      <c r="S185" s="143"/>
      <c r="T185" s="143"/>
      <c r="U185" s="143"/>
      <c r="V185" s="143"/>
      <c r="W185" s="143"/>
      <c r="X185" s="143"/>
      <c r="Y185" s="143"/>
      <c r="Z185" s="143"/>
    </row>
    <row r="186" spans="1:26">
      <c r="A186" s="94"/>
      <c r="B186" s="94"/>
      <c r="C186" s="94"/>
      <c r="D186" s="94"/>
      <c r="E186" s="94"/>
      <c r="F186" s="94"/>
      <c r="G186" s="94"/>
      <c r="H186" s="94"/>
      <c r="I186" s="94"/>
      <c r="J186" s="94"/>
      <c r="K186" s="143"/>
      <c r="L186" s="143"/>
      <c r="M186" s="143"/>
      <c r="N186" s="143"/>
      <c r="O186" s="143"/>
      <c r="P186" s="143"/>
      <c r="Q186" s="143"/>
      <c r="R186" s="143"/>
      <c r="S186" s="143"/>
      <c r="T186" s="143"/>
      <c r="U186" s="143"/>
      <c r="V186" s="143"/>
      <c r="W186" s="143"/>
      <c r="X186" s="143"/>
      <c r="Y186" s="143"/>
      <c r="Z186" s="143"/>
    </row>
    <row r="187" spans="1:26">
      <c r="A187" s="94"/>
      <c r="B187" s="94"/>
      <c r="C187" s="94"/>
      <c r="D187" s="94"/>
      <c r="E187" s="94"/>
      <c r="F187" s="94"/>
      <c r="G187" s="94"/>
      <c r="H187" s="94"/>
      <c r="I187" s="94"/>
      <c r="J187" s="94"/>
      <c r="K187" s="143"/>
      <c r="L187" s="143"/>
      <c r="M187" s="143"/>
      <c r="N187" s="143"/>
      <c r="O187" s="143"/>
      <c r="P187" s="143"/>
      <c r="Q187" s="143"/>
      <c r="R187" s="143"/>
      <c r="S187" s="143"/>
      <c r="T187" s="143"/>
      <c r="U187" s="143"/>
      <c r="V187" s="143"/>
      <c r="W187" s="143"/>
      <c r="X187" s="143"/>
      <c r="Y187" s="143"/>
      <c r="Z187" s="143"/>
    </row>
    <row r="188" spans="1:26">
      <c r="A188" s="94"/>
      <c r="B188" s="94"/>
      <c r="C188" s="94"/>
      <c r="D188" s="94"/>
      <c r="E188" s="94"/>
      <c r="F188" s="94"/>
      <c r="G188" s="94"/>
      <c r="H188" s="94"/>
      <c r="I188" s="94"/>
      <c r="J188" s="94"/>
      <c r="K188" s="143"/>
      <c r="L188" s="143"/>
      <c r="M188" s="143"/>
      <c r="N188" s="143"/>
      <c r="O188" s="143"/>
      <c r="P188" s="143"/>
      <c r="Q188" s="143"/>
      <c r="R188" s="143"/>
      <c r="S188" s="143"/>
      <c r="T188" s="143"/>
      <c r="U188" s="143"/>
      <c r="V188" s="143"/>
      <c r="W188" s="143"/>
      <c r="X188" s="143"/>
      <c r="Y188" s="143"/>
      <c r="Z188" s="143"/>
    </row>
    <row r="189" spans="1:26">
      <c r="A189" s="123"/>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row>
    <row r="190" spans="1:26">
      <c r="A190" s="123"/>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row>
    <row r="191" spans="1:26">
      <c r="A191" s="123"/>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row>
    <row r="192" spans="1:26">
      <c r="A192" s="123"/>
      <c r="B192" s="123"/>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row>
    <row r="193" spans="1:26">
      <c r="A193" s="123"/>
      <c r="B193" s="123"/>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row>
    <row r="194" spans="1:26">
      <c r="A194" s="123"/>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row>
    <row r="195" spans="1:26">
      <c r="A195" s="123"/>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row>
    <row r="196" spans="1:26">
      <c r="A196" s="123"/>
      <c r="B196" s="123"/>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row>
    <row r="197" spans="1:26">
      <c r="A197" s="123"/>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row>
    <row r="198" spans="1:26">
      <c r="A198" s="123"/>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row>
    <row r="199" spans="1:26">
      <c r="A199" s="123"/>
      <c r="B199" s="123"/>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row>
    <row r="200" spans="1:26">
      <c r="A200" s="123"/>
      <c r="B200" s="123"/>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row>
    <row r="201" spans="1:26">
      <c r="A201" s="123"/>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row>
  </sheetData>
  <mergeCells count="41">
    <mergeCell ref="A3:J3"/>
    <mergeCell ref="A8:B8"/>
    <mergeCell ref="C8:D8"/>
    <mergeCell ref="E8:F8"/>
    <mergeCell ref="G8:H8"/>
    <mergeCell ref="I8:J8"/>
    <mergeCell ref="A6:B7"/>
    <mergeCell ref="C6:D7"/>
    <mergeCell ref="E6:F7"/>
    <mergeCell ref="G6:H7"/>
    <mergeCell ref="I6:J7"/>
    <mergeCell ref="A10:J10"/>
    <mergeCell ref="A11:D11"/>
    <mergeCell ref="E11:H11"/>
    <mergeCell ref="I11:J11"/>
    <mergeCell ref="A15:J15"/>
    <mergeCell ref="A16:D16"/>
    <mergeCell ref="E16:H16"/>
    <mergeCell ref="I16:J16"/>
    <mergeCell ref="A19:D19"/>
    <mergeCell ref="A20:D20"/>
    <mergeCell ref="F20:I20"/>
    <mergeCell ref="A26:C26"/>
    <mergeCell ref="E26:G26"/>
    <mergeCell ref="I26:K26"/>
    <mergeCell ref="D51:E51"/>
    <mergeCell ref="F51:G51"/>
    <mergeCell ref="H51:I51"/>
    <mergeCell ref="J51:K51"/>
    <mergeCell ref="D54:E54"/>
    <mergeCell ref="D55:E55"/>
    <mergeCell ref="F55:G55"/>
    <mergeCell ref="H55:I55"/>
    <mergeCell ref="A28:A29"/>
    <mergeCell ref="E28:E29"/>
    <mergeCell ref="I28:I29"/>
    <mergeCell ref="D52:E52"/>
    <mergeCell ref="F52:G52"/>
    <mergeCell ref="H52:I52"/>
    <mergeCell ref="D53:E53"/>
    <mergeCell ref="F53:H53"/>
  </mergeCells>
  <phoneticPr fontId="105" type="noConversion"/>
  <hyperlinks>
    <hyperlink ref="F54" r:id="rId1" xr:uid="{00000000-0004-0000-0700-000000000000}"/>
  </hyperlinks>
  <pageMargins left="0.7" right="0.7" top="0.75" bottom="0.75" header="0.3" footer="0.3"/>
  <pageSetup paperSize="9" orientation="landscape" horizontalDpi="0"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20</vt:i4>
      </vt:variant>
    </vt:vector>
  </HeadingPairs>
  <TitlesOfParts>
    <vt:vector size="20" baseType="lpstr">
      <vt:lpstr>输入1-风险测评表</vt:lpstr>
      <vt:lpstr>输入2-家庭资产负债表</vt:lpstr>
      <vt:lpstr>输入3-年度收支结余表</vt:lpstr>
      <vt:lpstr>输入4-福利与保障</vt:lpstr>
      <vt:lpstr>IFA市场配置及表现</vt:lpstr>
      <vt:lpstr>输出1-比率分析</vt:lpstr>
      <vt:lpstr>输出2.1-资产配置说明</vt:lpstr>
      <vt:lpstr>IFA本月市场配置</vt:lpstr>
      <vt:lpstr>输出2.2-资产配置建议书</vt:lpstr>
      <vt:lpstr>组合收益率</vt:lpstr>
      <vt:lpstr>公募基金配置结果试算表</vt:lpstr>
      <vt:lpstr>公募基金组合投资建议方案</vt:lpstr>
      <vt:lpstr>保险资产配置</vt:lpstr>
      <vt:lpstr>比率判断表</vt:lpstr>
      <vt:lpstr>资产配置建议</vt:lpstr>
      <vt:lpstr>推荐组合方案历史业绩表现</vt:lpstr>
      <vt:lpstr>资产配置各类资产占比</vt:lpstr>
      <vt:lpstr>金融资产配置改善情况</vt:lpstr>
      <vt:lpstr>家庭财务指标分析</vt:lpstr>
      <vt:lpstr>家庭财务指标分析描述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陈宁的电脑</cp:lastModifiedBy>
  <cp:lastPrinted>2021-08-13T06:54:00Z</cp:lastPrinted>
  <dcterms:created xsi:type="dcterms:W3CDTF">2006-09-13T11:21:00Z</dcterms:created>
  <dcterms:modified xsi:type="dcterms:W3CDTF">2021-12-16T06:26:37Z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EM_Doc_Temp_ID">
    <vt:lpwstr>76c18c54</vt:lpwstr>
  </property>
  <property fmtid="{D5CDD505-2E9C-101B-9397-08002B2CF9AE}" pid="4" name="ICV">
    <vt:lpwstr>9565C859CDF3475FAA2321F2BCEB3A4D</vt:lpwstr>
  </property>
</Properties>
</file>